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3. ThienChuong_Nam2023\01. DiaBan An Giang\01. DIEU CHINH QH 2030\THOAI SON\01. San pham phe duyet dcqh2030 Thoai Son\7. Bao cao, bang bieu, so lieu\"/>
    </mc:Choice>
  </mc:AlternateContent>
  <bookViews>
    <workbookView xWindow="0" yWindow="0" windowWidth="23040" windowHeight="8496" firstSheet="3" activeTab="16"/>
  </bookViews>
  <sheets>
    <sheet name="PL03" sheetId="1" r:id="rId1"/>
    <sheet name="CH01" sheetId="2" r:id="rId2"/>
    <sheet name="CH02" sheetId="3" r:id="rId3"/>
    <sheet name="CH03" sheetId="4" r:id="rId4"/>
    <sheet name="CH05" sheetId="5" r:id="rId5"/>
    <sheet name="CH06" sheetId="19" r:id="rId6"/>
    <sheet name="CH07" sheetId="6" r:id="rId7"/>
    <sheet name="CH08" sheetId="7" r:id="rId8"/>
    <sheet name="CH10" sheetId="8" r:id="rId9"/>
    <sheet name="CH11" sheetId="9" r:id="rId10"/>
    <sheet name="CH12" sheetId="20" r:id="rId11"/>
    <sheet name="CH13" sheetId="10" r:id="rId12"/>
    <sheet name="CH14" sheetId="11" r:id="rId13"/>
    <sheet name="CH16" sheetId="12" r:id="rId14"/>
    <sheet name="Sheet1" sheetId="16" state="hidden" r:id="rId15"/>
    <sheet name="CH22" sheetId="13" r:id="rId16"/>
    <sheet name="PBDanh muc" sheetId="17" r:id="rId17"/>
    <sheet name="Đất công"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xlnm._FilterDatabase" localSheetId="16" hidden="1">'PBDanh muc'!$A$6:$K$6</definedName>
    <definedName name="_xlnm.Print_Area" localSheetId="1">'CH01'!$A$1:$V$69</definedName>
    <definedName name="_xlnm.Print_Area" localSheetId="2">'CH02'!$A$1:$F$69</definedName>
    <definedName name="_xlnm.Print_Area" localSheetId="4">'CH05'!$A$1:$W$68</definedName>
    <definedName name="_xlnm.Print_Area" localSheetId="9">'CH11'!$A$1:$I$70</definedName>
    <definedName name="_xlnm.Print_Area" localSheetId="12">'CH14'!$A$1:$F$33</definedName>
    <definedName name="_xlnm.Print_Area" localSheetId="15">'CH22'!$A$1:$BP$71</definedName>
    <definedName name="_xlnm.Print_Area" localSheetId="17">'Đất công'!$A$1:$I$101</definedName>
    <definedName name="_xlnm.Print_Area" localSheetId="0">'PL03'!$A$1:$C$17</definedName>
    <definedName name="_xlnm.Print_Titles" localSheetId="17">'Đất công'!$2:$2</definedName>
    <definedName name="_xlnm.Print_Titles" localSheetId="16">'PBDanh muc'!$3:$4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5" l="1"/>
  <c r="E20" i="5"/>
  <c r="F18" i="5"/>
  <c r="E18" i="5"/>
  <c r="AC63" i="19" l="1"/>
  <c r="AB63" i="19"/>
  <c r="AA63" i="19"/>
  <c r="Z63" i="19"/>
  <c r="Y63" i="19"/>
  <c r="X63" i="19"/>
  <c r="W63" i="19"/>
  <c r="V63" i="19"/>
  <c r="U63" i="19"/>
  <c r="T63" i="19"/>
  <c r="S63" i="19"/>
  <c r="R63" i="19"/>
  <c r="Q63" i="19"/>
  <c r="P63" i="19"/>
  <c r="O63" i="19"/>
  <c r="N63" i="19"/>
  <c r="M63" i="19"/>
  <c r="L63" i="19"/>
  <c r="K63" i="19"/>
  <c r="J63" i="19"/>
  <c r="I63" i="19"/>
  <c r="H63" i="19"/>
  <c r="G63" i="19"/>
  <c r="F63" i="19"/>
  <c r="E63" i="19"/>
  <c r="AC62" i="19"/>
  <c r="AB62" i="19"/>
  <c r="AA62" i="19"/>
  <c r="Z62" i="19"/>
  <c r="Y62" i="19"/>
  <c r="X62" i="19"/>
  <c r="W62" i="19"/>
  <c r="V62" i="19"/>
  <c r="U62" i="19"/>
  <c r="T62" i="19"/>
  <c r="S62" i="19"/>
  <c r="R62" i="19"/>
  <c r="Q62" i="19"/>
  <c r="P62" i="19"/>
  <c r="O62" i="19"/>
  <c r="N62" i="19"/>
  <c r="M62" i="19"/>
  <c r="L62" i="19"/>
  <c r="K62" i="19"/>
  <c r="J62" i="19"/>
  <c r="I62" i="19"/>
  <c r="H62" i="19"/>
  <c r="G62" i="19"/>
  <c r="F62" i="19"/>
  <c r="E62" i="19"/>
  <c r="AC61" i="19"/>
  <c r="AB61" i="19"/>
  <c r="AA61" i="19"/>
  <c r="Z61" i="19"/>
  <c r="Y61" i="19"/>
  <c r="X61" i="19"/>
  <c r="W61" i="19"/>
  <c r="V61" i="19"/>
  <c r="U61" i="19"/>
  <c r="T61" i="19"/>
  <c r="S61" i="19"/>
  <c r="R61" i="19"/>
  <c r="Q61" i="19"/>
  <c r="P61" i="19"/>
  <c r="O61" i="19"/>
  <c r="N61" i="19"/>
  <c r="M61" i="19"/>
  <c r="L61" i="19"/>
  <c r="K61" i="19"/>
  <c r="J61" i="19"/>
  <c r="I61" i="19"/>
  <c r="H61" i="19"/>
  <c r="G61" i="19"/>
  <c r="F61" i="19"/>
  <c r="E61" i="19"/>
  <c r="AC60" i="19"/>
  <c r="AB60" i="19"/>
  <c r="AA60" i="19"/>
  <c r="Z60" i="19"/>
  <c r="Y60" i="19"/>
  <c r="X60" i="19"/>
  <c r="W60" i="19"/>
  <c r="V60" i="19"/>
  <c r="U60" i="19"/>
  <c r="T60" i="19"/>
  <c r="S60" i="19"/>
  <c r="R60" i="19"/>
  <c r="Q60" i="19"/>
  <c r="P60" i="19"/>
  <c r="O60" i="19"/>
  <c r="N60" i="19"/>
  <c r="M60" i="19"/>
  <c r="L60" i="19"/>
  <c r="K60" i="19"/>
  <c r="J60" i="19"/>
  <c r="I60" i="19"/>
  <c r="H60" i="19"/>
  <c r="G60" i="19"/>
  <c r="F60" i="19"/>
  <c r="E60" i="19"/>
  <c r="AC59" i="19"/>
  <c r="AB59" i="19"/>
  <c r="AA59" i="19"/>
  <c r="Z59" i="19"/>
  <c r="Y59" i="19"/>
  <c r="X59" i="19"/>
  <c r="W59" i="19"/>
  <c r="V59" i="19"/>
  <c r="U59" i="19"/>
  <c r="T59" i="19"/>
  <c r="S59" i="19"/>
  <c r="R59" i="19"/>
  <c r="Q59" i="19"/>
  <c r="P59" i="19"/>
  <c r="O59" i="19"/>
  <c r="N59" i="19"/>
  <c r="M59" i="19"/>
  <c r="L59" i="19"/>
  <c r="K59" i="19"/>
  <c r="J59" i="19"/>
  <c r="I59" i="19"/>
  <c r="H59" i="19"/>
  <c r="G59" i="19"/>
  <c r="F59" i="19"/>
  <c r="E59" i="19"/>
  <c r="AC58" i="19"/>
  <c r="AB58" i="19"/>
  <c r="AA58" i="19"/>
  <c r="Z58" i="19"/>
  <c r="Y58" i="19"/>
  <c r="X58" i="19"/>
  <c r="W58" i="19"/>
  <c r="V58" i="19"/>
  <c r="U58" i="19"/>
  <c r="T58" i="19"/>
  <c r="S58" i="19"/>
  <c r="R58" i="19"/>
  <c r="Q58" i="19"/>
  <c r="P58" i="19"/>
  <c r="O58" i="19"/>
  <c r="N58" i="19"/>
  <c r="M58" i="19"/>
  <c r="L58" i="19"/>
  <c r="K58" i="19"/>
  <c r="J58" i="19"/>
  <c r="I58" i="19"/>
  <c r="H58" i="19"/>
  <c r="G58" i="19"/>
  <c r="F58" i="19"/>
  <c r="E58" i="19"/>
  <c r="AC57" i="19"/>
  <c r="AB57" i="19"/>
  <c r="AA57" i="19"/>
  <c r="Z57" i="19"/>
  <c r="Y57" i="19"/>
  <c r="X57" i="19"/>
  <c r="W57" i="19"/>
  <c r="V57" i="19"/>
  <c r="U57" i="19"/>
  <c r="T57" i="19"/>
  <c r="S57" i="19"/>
  <c r="R57" i="19"/>
  <c r="Q57" i="19"/>
  <c r="P57" i="19"/>
  <c r="O57" i="19"/>
  <c r="N57" i="19"/>
  <c r="M57" i="19"/>
  <c r="L57" i="19"/>
  <c r="K57" i="19"/>
  <c r="J57" i="19"/>
  <c r="I57" i="19"/>
  <c r="H57" i="19"/>
  <c r="G57" i="19"/>
  <c r="F57" i="19"/>
  <c r="E57" i="19"/>
  <c r="AC56" i="19"/>
  <c r="AB56" i="19"/>
  <c r="AA56" i="19"/>
  <c r="Z56" i="19"/>
  <c r="Y56" i="19"/>
  <c r="X56" i="19"/>
  <c r="W56" i="19"/>
  <c r="V56" i="19"/>
  <c r="U56" i="19"/>
  <c r="T56" i="19"/>
  <c r="S56" i="19"/>
  <c r="R56" i="19"/>
  <c r="Q56" i="19"/>
  <c r="P56" i="19"/>
  <c r="O56" i="19"/>
  <c r="N56" i="19"/>
  <c r="M56" i="19"/>
  <c r="L56" i="19"/>
  <c r="K56" i="19"/>
  <c r="J56" i="19"/>
  <c r="I56" i="19"/>
  <c r="H56" i="19"/>
  <c r="G56" i="19"/>
  <c r="F56" i="19"/>
  <c r="E56" i="19"/>
  <c r="AC55" i="19"/>
  <c r="AB55" i="19"/>
  <c r="AA55" i="19"/>
  <c r="Z55" i="19"/>
  <c r="Y55" i="19"/>
  <c r="X55" i="19"/>
  <c r="W55" i="19"/>
  <c r="V55" i="19"/>
  <c r="U55" i="19"/>
  <c r="T55" i="19"/>
  <c r="S55" i="19"/>
  <c r="R55" i="19"/>
  <c r="Q55" i="19"/>
  <c r="P55" i="19"/>
  <c r="O55" i="19"/>
  <c r="N55" i="19"/>
  <c r="M55" i="19"/>
  <c r="L55" i="19"/>
  <c r="K55" i="19"/>
  <c r="J55" i="19"/>
  <c r="I55" i="19"/>
  <c r="H55" i="19"/>
  <c r="G55" i="19"/>
  <c r="F55" i="19"/>
  <c r="E55" i="19"/>
  <c r="AC54" i="19"/>
  <c r="AB54" i="19"/>
  <c r="AA54" i="19"/>
  <c r="Z54" i="19"/>
  <c r="Y54" i="19"/>
  <c r="X54" i="19"/>
  <c r="W54" i="19"/>
  <c r="V54" i="19"/>
  <c r="U54" i="19"/>
  <c r="T54" i="19"/>
  <c r="S54" i="19"/>
  <c r="R54" i="19"/>
  <c r="Q54" i="19"/>
  <c r="P54" i="19"/>
  <c r="O54" i="19"/>
  <c r="N54" i="19"/>
  <c r="M54" i="19"/>
  <c r="L54" i="19"/>
  <c r="K54" i="19"/>
  <c r="J54" i="19"/>
  <c r="I54" i="19"/>
  <c r="H54" i="19"/>
  <c r="G54" i="19"/>
  <c r="F54" i="19"/>
  <c r="E54" i="19"/>
  <c r="AC53" i="19"/>
  <c r="AB53" i="19"/>
  <c r="AA53" i="19"/>
  <c r="Z53" i="19"/>
  <c r="Y53" i="19"/>
  <c r="X53" i="19"/>
  <c r="W53" i="19"/>
  <c r="V53" i="19"/>
  <c r="U53" i="19"/>
  <c r="T53" i="19"/>
  <c r="S53" i="19"/>
  <c r="R53" i="19"/>
  <c r="Q53" i="19"/>
  <c r="P53" i="19"/>
  <c r="O53" i="19"/>
  <c r="N53" i="19"/>
  <c r="M53" i="19"/>
  <c r="L53" i="19"/>
  <c r="K53" i="19"/>
  <c r="J53" i="19"/>
  <c r="I53" i="19"/>
  <c r="H53" i="19"/>
  <c r="G53" i="19"/>
  <c r="F53" i="19"/>
  <c r="E53" i="19"/>
  <c r="AC52" i="19"/>
  <c r="AB52" i="19"/>
  <c r="AA52" i="19"/>
  <c r="Z52" i="19"/>
  <c r="Y52" i="19"/>
  <c r="X52" i="19"/>
  <c r="W52" i="19"/>
  <c r="V52" i="19"/>
  <c r="U52" i="19"/>
  <c r="T52" i="19"/>
  <c r="S52" i="19"/>
  <c r="R52" i="19"/>
  <c r="Q52" i="19"/>
  <c r="P52" i="19"/>
  <c r="O52" i="19"/>
  <c r="N52" i="19"/>
  <c r="M52" i="19"/>
  <c r="L52" i="19"/>
  <c r="K52" i="19"/>
  <c r="J52" i="19"/>
  <c r="I52" i="19"/>
  <c r="H52" i="19"/>
  <c r="G52" i="19"/>
  <c r="F52" i="19"/>
  <c r="E52" i="19"/>
  <c r="AC51" i="19"/>
  <c r="AB51" i="19"/>
  <c r="AA51" i="19"/>
  <c r="Z51" i="19"/>
  <c r="Y51" i="19"/>
  <c r="X51" i="19"/>
  <c r="W51" i="19"/>
  <c r="V51" i="19"/>
  <c r="U51" i="19"/>
  <c r="T51" i="19"/>
  <c r="S51" i="19"/>
  <c r="R51" i="19"/>
  <c r="Q51" i="19"/>
  <c r="P51" i="19"/>
  <c r="O51" i="19"/>
  <c r="N51" i="19"/>
  <c r="M51" i="19"/>
  <c r="L51" i="19"/>
  <c r="K51" i="19"/>
  <c r="J51" i="19"/>
  <c r="I51" i="19"/>
  <c r="H51" i="19"/>
  <c r="G51" i="19"/>
  <c r="F51" i="19"/>
  <c r="E51" i="19"/>
  <c r="AC50" i="19"/>
  <c r="AB50" i="19"/>
  <c r="AA50" i="19"/>
  <c r="Z50" i="19"/>
  <c r="Y50" i="19"/>
  <c r="X50" i="19"/>
  <c r="W50" i="19"/>
  <c r="V50" i="19"/>
  <c r="U50" i="19"/>
  <c r="T50" i="19"/>
  <c r="S50" i="19"/>
  <c r="R50" i="19"/>
  <c r="Q50" i="19"/>
  <c r="P50" i="19"/>
  <c r="O50" i="19"/>
  <c r="N50" i="19"/>
  <c r="M50" i="19"/>
  <c r="L50" i="19"/>
  <c r="K50" i="19"/>
  <c r="J50" i="19"/>
  <c r="I50" i="19"/>
  <c r="H50" i="19"/>
  <c r="G50" i="19"/>
  <c r="F50" i="19"/>
  <c r="E50" i="19"/>
  <c r="AC49" i="19"/>
  <c r="AB49" i="19"/>
  <c r="AA49" i="19"/>
  <c r="Z49" i="19"/>
  <c r="Y49" i="19"/>
  <c r="X49" i="19"/>
  <c r="W49" i="19"/>
  <c r="V49" i="19"/>
  <c r="U49" i="19"/>
  <c r="T49" i="19"/>
  <c r="S49" i="19"/>
  <c r="R49" i="19"/>
  <c r="Q49" i="19"/>
  <c r="P49" i="19"/>
  <c r="O49" i="19"/>
  <c r="N49" i="19"/>
  <c r="M49" i="19"/>
  <c r="L49" i="19"/>
  <c r="K49" i="19"/>
  <c r="J49" i="19"/>
  <c r="I49" i="19"/>
  <c r="H49" i="19"/>
  <c r="G49" i="19"/>
  <c r="F49" i="19"/>
  <c r="E49" i="19"/>
  <c r="AC48" i="19"/>
  <c r="AB48" i="19"/>
  <c r="AA48" i="19"/>
  <c r="Z48" i="19"/>
  <c r="Y48" i="19"/>
  <c r="X48" i="19"/>
  <c r="W48" i="19"/>
  <c r="V48" i="19"/>
  <c r="U48" i="19"/>
  <c r="T48" i="19"/>
  <c r="S48" i="19"/>
  <c r="R48" i="19"/>
  <c r="Q48" i="19"/>
  <c r="P48" i="19"/>
  <c r="O48" i="19"/>
  <c r="N48" i="19"/>
  <c r="M48" i="19"/>
  <c r="L48" i="19"/>
  <c r="K48" i="19"/>
  <c r="J48" i="19"/>
  <c r="I48" i="19"/>
  <c r="H48" i="19"/>
  <c r="G48" i="19"/>
  <c r="F48" i="19"/>
  <c r="E48" i="19"/>
  <c r="AC47" i="19"/>
  <c r="AB47" i="19"/>
  <c r="AA47" i="19"/>
  <c r="Z47" i="19"/>
  <c r="Y47" i="19"/>
  <c r="X47" i="19"/>
  <c r="W47" i="19"/>
  <c r="V47" i="19"/>
  <c r="U47" i="19"/>
  <c r="T47" i="19"/>
  <c r="S47" i="19"/>
  <c r="R47" i="19"/>
  <c r="Q47" i="19"/>
  <c r="P47" i="19"/>
  <c r="O47" i="19"/>
  <c r="N47" i="19"/>
  <c r="M47" i="19"/>
  <c r="L47" i="19"/>
  <c r="K47" i="19"/>
  <c r="J47" i="19"/>
  <c r="I47" i="19"/>
  <c r="H47" i="19"/>
  <c r="G47" i="19"/>
  <c r="F47" i="19"/>
  <c r="E47" i="19"/>
  <c r="AC46" i="19"/>
  <c r="AB46" i="19"/>
  <c r="AA46" i="19"/>
  <c r="Z46" i="19"/>
  <c r="Y46" i="19"/>
  <c r="X46" i="19"/>
  <c r="W46" i="19"/>
  <c r="V46" i="19"/>
  <c r="U46" i="19"/>
  <c r="T46" i="19"/>
  <c r="S46" i="19"/>
  <c r="R46" i="19"/>
  <c r="Q46" i="19"/>
  <c r="P46" i="19"/>
  <c r="O46" i="19"/>
  <c r="N46" i="19"/>
  <c r="M46" i="19"/>
  <c r="L46" i="19"/>
  <c r="K46" i="19"/>
  <c r="J46" i="19"/>
  <c r="I46" i="19"/>
  <c r="H46" i="19"/>
  <c r="G46" i="19"/>
  <c r="F46" i="19"/>
  <c r="E46"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AC41" i="19"/>
  <c r="AB41" i="19"/>
  <c r="AA41" i="19"/>
  <c r="Z41" i="19"/>
  <c r="Y41" i="19"/>
  <c r="X41" i="19"/>
  <c r="W41" i="19"/>
  <c r="V41" i="19"/>
  <c r="U41" i="19"/>
  <c r="T41" i="19"/>
  <c r="S41" i="19"/>
  <c r="R41" i="19"/>
  <c r="Q41" i="19"/>
  <c r="P41" i="19"/>
  <c r="O41" i="19"/>
  <c r="N41" i="19"/>
  <c r="M41" i="19"/>
  <c r="L41" i="19"/>
  <c r="K41" i="19"/>
  <c r="J41" i="19"/>
  <c r="I41" i="19"/>
  <c r="H41" i="19"/>
  <c r="G41" i="19"/>
  <c r="F41" i="19"/>
  <c r="E41"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AC31" i="19"/>
  <c r="AB31" i="19"/>
  <c r="AA31" i="19"/>
  <c r="Z31" i="19"/>
  <c r="Y31" i="19"/>
  <c r="X31" i="19"/>
  <c r="W31" i="19"/>
  <c r="V31" i="19"/>
  <c r="U31" i="19"/>
  <c r="T31" i="19"/>
  <c r="S31" i="19"/>
  <c r="R31" i="19"/>
  <c r="Q31" i="19"/>
  <c r="P31" i="19"/>
  <c r="O31" i="19"/>
  <c r="N31" i="19"/>
  <c r="M31" i="19"/>
  <c r="L31" i="19"/>
  <c r="K31" i="19"/>
  <c r="J31" i="19"/>
  <c r="I31" i="19"/>
  <c r="H31" i="19"/>
  <c r="G31" i="19"/>
  <c r="F31" i="19"/>
  <c r="E31"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AC24" i="19"/>
  <c r="AB24" i="19"/>
  <c r="AA24" i="19"/>
  <c r="Z24" i="19"/>
  <c r="Y24" i="19"/>
  <c r="X24" i="19"/>
  <c r="W24" i="19"/>
  <c r="V24" i="19"/>
  <c r="U24" i="19"/>
  <c r="T24" i="19"/>
  <c r="S24" i="19"/>
  <c r="R24" i="19"/>
  <c r="Q24" i="19"/>
  <c r="P24" i="19"/>
  <c r="O24" i="19"/>
  <c r="N24" i="19"/>
  <c r="M24" i="19"/>
  <c r="L24" i="19"/>
  <c r="K24" i="19"/>
  <c r="J24" i="19"/>
  <c r="I24" i="19"/>
  <c r="H24" i="19"/>
  <c r="G24" i="19"/>
  <c r="F24" i="19"/>
  <c r="E24"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AC22" i="19"/>
  <c r="AB22" i="19"/>
  <c r="AA22" i="19"/>
  <c r="Z22" i="19"/>
  <c r="Y22" i="19"/>
  <c r="X22" i="19"/>
  <c r="W22" i="19"/>
  <c r="V22" i="19"/>
  <c r="U22" i="19"/>
  <c r="T22" i="19"/>
  <c r="S22" i="19"/>
  <c r="R22" i="19"/>
  <c r="Q22" i="19"/>
  <c r="P22" i="19"/>
  <c r="O22" i="19"/>
  <c r="N22" i="19"/>
  <c r="M22" i="19"/>
  <c r="L22" i="19"/>
  <c r="K22" i="19"/>
  <c r="J22" i="19"/>
  <c r="I22" i="19"/>
  <c r="H22" i="19"/>
  <c r="G22" i="19"/>
  <c r="F22" i="19"/>
  <c r="E22"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AC19" i="19"/>
  <c r="AB19" i="19"/>
  <c r="AA19" i="19"/>
  <c r="Z19" i="19"/>
  <c r="Y19" i="19"/>
  <c r="X19" i="19"/>
  <c r="W19" i="19"/>
  <c r="V19" i="19"/>
  <c r="U19" i="19"/>
  <c r="T19" i="19"/>
  <c r="S19" i="19"/>
  <c r="R19" i="19"/>
  <c r="Q19" i="19"/>
  <c r="P19" i="19"/>
  <c r="O19" i="19"/>
  <c r="N19" i="19"/>
  <c r="M19" i="19"/>
  <c r="L19" i="19"/>
  <c r="K19" i="19"/>
  <c r="J19" i="19"/>
  <c r="I19" i="19"/>
  <c r="H19" i="19"/>
  <c r="G19" i="19"/>
  <c r="F19" i="19"/>
  <c r="E19"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AC12" i="19"/>
  <c r="AB12" i="19"/>
  <c r="AA12" i="19"/>
  <c r="Z12" i="19"/>
  <c r="Y12" i="19"/>
  <c r="X12" i="19"/>
  <c r="W12" i="19"/>
  <c r="V12"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AC9" i="19"/>
  <c r="AB9" i="19"/>
  <c r="AA9" i="19"/>
  <c r="Z9" i="19"/>
  <c r="Y9" i="19"/>
  <c r="X9" i="19"/>
  <c r="W9" i="19"/>
  <c r="V9" i="19"/>
  <c r="U9" i="19"/>
  <c r="T9" i="19"/>
  <c r="S9" i="19"/>
  <c r="R9" i="19"/>
  <c r="Q9" i="19"/>
  <c r="P9" i="19"/>
  <c r="O9" i="19"/>
  <c r="N9" i="19"/>
  <c r="M9" i="19"/>
  <c r="L9" i="19"/>
  <c r="K9" i="19"/>
  <c r="J9" i="19"/>
  <c r="I9" i="19"/>
  <c r="H9" i="19"/>
  <c r="G9" i="19"/>
  <c r="F9" i="19"/>
  <c r="E9" i="19"/>
  <c r="AC8" i="19"/>
  <c r="AB8" i="19"/>
  <c r="AA8" i="19"/>
  <c r="Z8" i="19"/>
  <c r="Y8" i="19"/>
  <c r="X8" i="19"/>
  <c r="W8" i="19"/>
  <c r="V8" i="19"/>
  <c r="U8" i="19"/>
  <c r="T8" i="19"/>
  <c r="S8" i="19"/>
  <c r="R8" i="19"/>
  <c r="Q8" i="19"/>
  <c r="P8" i="19"/>
  <c r="O8" i="19"/>
  <c r="N8" i="19"/>
  <c r="M8" i="19"/>
  <c r="L8" i="19"/>
  <c r="K8" i="19"/>
  <c r="J8" i="19"/>
  <c r="I8" i="19"/>
  <c r="H8" i="19"/>
  <c r="G8" i="19"/>
  <c r="F8" i="19"/>
  <c r="E8" i="19"/>
  <c r="AC7" i="19"/>
  <c r="AB7" i="19"/>
  <c r="AA7" i="19"/>
  <c r="Z7" i="19"/>
  <c r="Y7" i="19"/>
  <c r="X7" i="19"/>
  <c r="W7" i="19"/>
  <c r="V7" i="19"/>
  <c r="AC5" i="19"/>
  <c r="AB5" i="19"/>
  <c r="AA5" i="19"/>
  <c r="Z5" i="19"/>
  <c r="Y5" i="19"/>
  <c r="X5" i="19"/>
  <c r="W5" i="19"/>
  <c r="V5" i="19"/>
  <c r="D63" i="19" l="1"/>
  <c r="D44" i="19"/>
  <c r="D52" i="19"/>
  <c r="D36" i="19"/>
  <c r="D40" i="19"/>
  <c r="D43" i="19"/>
  <c r="D50" i="19"/>
  <c r="D58" i="19"/>
  <c r="D32" i="19"/>
  <c r="D33" i="19"/>
  <c r="D28" i="19"/>
  <c r="D16" i="19"/>
  <c r="D20" i="19"/>
  <c r="D23" i="19"/>
  <c r="D60" i="19"/>
  <c r="D24" i="19"/>
  <c r="D30" i="19"/>
  <c r="D42" i="19"/>
  <c r="D45" i="19"/>
  <c r="D53" i="19"/>
  <c r="D9" i="19"/>
  <c r="D10" i="19"/>
  <c r="D17" i="19"/>
  <c r="D18" i="19"/>
  <c r="D29" i="19"/>
  <c r="D31" i="19"/>
  <c r="D51" i="19"/>
  <c r="D61" i="19"/>
  <c r="D25" i="19"/>
  <c r="D26" i="19"/>
  <c r="D38" i="19"/>
  <c r="D41" i="19"/>
  <c r="D59" i="19"/>
  <c r="D11" i="19"/>
  <c r="D19" i="19"/>
  <c r="D39" i="19"/>
  <c r="D49" i="19"/>
  <c r="D13" i="19"/>
  <c r="D14" i="19"/>
  <c r="D27" i="19"/>
  <c r="D46" i="19"/>
  <c r="D48" i="19"/>
  <c r="D57" i="19"/>
  <c r="D34" i="19"/>
  <c r="D37" i="19"/>
  <c r="D47" i="19"/>
  <c r="D54" i="19"/>
  <c r="D56" i="19"/>
  <c r="D8" i="19"/>
  <c r="D15" i="19"/>
  <c r="D21" i="19"/>
  <c r="D22" i="19"/>
  <c r="D35" i="19"/>
  <c r="D55" i="19"/>
  <c r="D62" i="19"/>
  <c r="E27" i="7"/>
  <c r="F27" i="7"/>
  <c r="G27" i="7"/>
  <c r="H27" i="7"/>
  <c r="I27" i="7"/>
  <c r="J27" i="7"/>
  <c r="K27" i="7"/>
  <c r="L27" i="7"/>
  <c r="M27" i="7"/>
  <c r="N27" i="7"/>
  <c r="O27" i="7"/>
  <c r="P27" i="7"/>
  <c r="Q27" i="7"/>
  <c r="R27" i="7"/>
  <c r="S27" i="7"/>
  <c r="T27" i="7"/>
  <c r="U27" i="7"/>
  <c r="D27" i="11"/>
  <c r="F8" i="11"/>
  <c r="F10" i="11"/>
  <c r="F11" i="11"/>
  <c r="F12" i="11"/>
  <c r="F13" i="11"/>
  <c r="F14" i="11"/>
  <c r="F15" i="11"/>
  <c r="F16" i="11"/>
  <c r="F17" i="11"/>
  <c r="F18" i="11"/>
  <c r="F19" i="11"/>
  <c r="F20" i="11"/>
  <c r="F22" i="11"/>
  <c r="F23" i="11"/>
  <c r="F24" i="11"/>
  <c r="F25" i="11"/>
  <c r="F27" i="11"/>
  <c r="F29" i="11"/>
  <c r="F30" i="11"/>
  <c r="F31" i="11"/>
  <c r="F32" i="11"/>
  <c r="F33" i="11"/>
  <c r="F7" i="11"/>
  <c r="E9" i="11"/>
  <c r="F9" i="11" s="1"/>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7" i="10"/>
  <c r="E65" i="2"/>
  <c r="H9" i="9" l="1"/>
  <c r="H10" i="9"/>
  <c r="H11" i="9"/>
  <c r="H12" i="9"/>
  <c r="H13" i="9"/>
  <c r="H14" i="9"/>
  <c r="H15" i="9"/>
  <c r="H16" i="9"/>
  <c r="I16" i="9" s="1"/>
  <c r="H17" i="9"/>
  <c r="H18" i="9"/>
  <c r="H19" i="9"/>
  <c r="H20" i="9"/>
  <c r="H21" i="9"/>
  <c r="H22" i="9"/>
  <c r="H23" i="9"/>
  <c r="H24" i="9"/>
  <c r="I24" i="9" s="1"/>
  <c r="H25" i="9"/>
  <c r="H26" i="9"/>
  <c r="H29" i="9"/>
  <c r="H30" i="9"/>
  <c r="H31" i="9"/>
  <c r="H32" i="9"/>
  <c r="H33" i="9"/>
  <c r="H34" i="9"/>
  <c r="H35" i="9"/>
  <c r="H36" i="9"/>
  <c r="H37" i="9"/>
  <c r="H38" i="9"/>
  <c r="H40" i="9"/>
  <c r="H41" i="9"/>
  <c r="H42" i="9"/>
  <c r="H43" i="9"/>
  <c r="H44" i="9"/>
  <c r="H45" i="9"/>
  <c r="H47" i="9"/>
  <c r="H49" i="9"/>
  <c r="H50" i="9"/>
  <c r="H51" i="9"/>
  <c r="H52" i="9"/>
  <c r="H53" i="9"/>
  <c r="H54" i="9"/>
  <c r="H55" i="9"/>
  <c r="H56" i="9"/>
  <c r="H57" i="9"/>
  <c r="H58" i="9"/>
  <c r="H59" i="9"/>
  <c r="H61" i="9"/>
  <c r="H62" i="9"/>
  <c r="H63" i="9"/>
  <c r="H64" i="9"/>
  <c r="H65" i="9"/>
  <c r="H66" i="9"/>
  <c r="H67" i="9"/>
  <c r="H68" i="9"/>
  <c r="H69" i="9"/>
  <c r="H70" i="9"/>
  <c r="H8" i="9"/>
  <c r="G9" i="9"/>
  <c r="G10" i="9"/>
  <c r="G11" i="9"/>
  <c r="G12" i="9"/>
  <c r="G13" i="9"/>
  <c r="G14" i="9"/>
  <c r="G15" i="9"/>
  <c r="G16" i="9"/>
  <c r="G17" i="9"/>
  <c r="G18" i="9"/>
  <c r="G20" i="9"/>
  <c r="G21" i="9"/>
  <c r="G22" i="9"/>
  <c r="G23" i="9"/>
  <c r="G24" i="9"/>
  <c r="G25" i="9"/>
  <c r="G26" i="9"/>
  <c r="G27" i="9"/>
  <c r="G28" i="9"/>
  <c r="G29" i="9"/>
  <c r="G30" i="9"/>
  <c r="G31" i="9"/>
  <c r="G32" i="9"/>
  <c r="G33" i="9"/>
  <c r="G34" i="9"/>
  <c r="G35" i="9"/>
  <c r="G36" i="9"/>
  <c r="G37" i="9"/>
  <c r="G39" i="9"/>
  <c r="G40" i="9"/>
  <c r="G41" i="9"/>
  <c r="G42" i="9"/>
  <c r="G43" i="9"/>
  <c r="G44" i="9"/>
  <c r="G46" i="9"/>
  <c r="G47" i="9"/>
  <c r="G48" i="9"/>
  <c r="G49" i="9"/>
  <c r="G50" i="9"/>
  <c r="G51" i="9"/>
  <c r="G52" i="9"/>
  <c r="G55" i="9"/>
  <c r="G56" i="9"/>
  <c r="G57" i="9"/>
  <c r="G58" i="9"/>
  <c r="G59" i="9"/>
  <c r="G60" i="9"/>
  <c r="G61" i="9"/>
  <c r="G62" i="9"/>
  <c r="G63" i="9"/>
  <c r="G64" i="9"/>
  <c r="G65" i="9"/>
  <c r="G66" i="9"/>
  <c r="G67" i="9"/>
  <c r="G68" i="9"/>
  <c r="G69" i="9"/>
  <c r="G70" i="9"/>
  <c r="G8" i="9"/>
  <c r="D9" i="9"/>
  <c r="D10" i="9"/>
  <c r="D11" i="9"/>
  <c r="D12" i="9"/>
  <c r="D13" i="9"/>
  <c r="D14" i="9"/>
  <c r="D15" i="9"/>
  <c r="D16" i="9"/>
  <c r="D17" i="9"/>
  <c r="D18" i="9"/>
  <c r="D19" i="9"/>
  <c r="D22" i="9"/>
  <c r="D23" i="9"/>
  <c r="D24" i="9"/>
  <c r="E24" i="9" s="1"/>
  <c r="D25" i="9"/>
  <c r="D26" i="9"/>
  <c r="D27" i="9"/>
  <c r="D29" i="9"/>
  <c r="D30" i="9"/>
  <c r="D31" i="9"/>
  <c r="D32" i="9"/>
  <c r="D33" i="9"/>
  <c r="D34" i="9"/>
  <c r="D35" i="9"/>
  <c r="D36" i="9"/>
  <c r="D37" i="9"/>
  <c r="D38" i="9"/>
  <c r="D40" i="9"/>
  <c r="D41" i="9"/>
  <c r="D42" i="9"/>
  <c r="D43" i="9"/>
  <c r="E43" i="9" s="1"/>
  <c r="D44" i="9"/>
  <c r="D45" i="9"/>
  <c r="D47" i="9"/>
  <c r="D50" i="9"/>
  <c r="D51" i="9"/>
  <c r="D52" i="9"/>
  <c r="E52" i="9" s="1"/>
  <c r="D53" i="9"/>
  <c r="D54" i="9"/>
  <c r="D55" i="9"/>
  <c r="E55" i="9" s="1"/>
  <c r="D56" i="9"/>
  <c r="E56" i="9" s="1"/>
  <c r="D57" i="9"/>
  <c r="D58" i="9"/>
  <c r="D59" i="9"/>
  <c r="D61" i="9"/>
  <c r="D62" i="9"/>
  <c r="E62" i="9" s="1"/>
  <c r="D63" i="9"/>
  <c r="D64" i="9"/>
  <c r="E51" i="9" s="1"/>
  <c r="D65" i="9"/>
  <c r="D67" i="9"/>
  <c r="D69" i="9"/>
  <c r="D70" i="9"/>
  <c r="D8" i="9"/>
  <c r="D32" i="7"/>
  <c r="D33" i="7"/>
  <c r="D31" i="7"/>
  <c r="E47" i="9" l="1"/>
  <c r="E31" i="9"/>
  <c r="E23" i="9"/>
  <c r="E15" i="9"/>
  <c r="E30" i="9"/>
  <c r="E22" i="9"/>
  <c r="E14" i="9"/>
  <c r="I31" i="9"/>
  <c r="E64" i="9"/>
  <c r="E66" i="9"/>
  <c r="E37" i="9"/>
  <c r="E29" i="9"/>
  <c r="E13" i="9"/>
  <c r="E70" i="9"/>
  <c r="E44" i="9"/>
  <c r="E36" i="9"/>
  <c r="E12" i="9"/>
  <c r="E16" i="9"/>
  <c r="E69" i="9"/>
  <c r="E59" i="9"/>
  <c r="E35" i="9"/>
  <c r="E27" i="9"/>
  <c r="E19" i="9"/>
  <c r="E11" i="9"/>
  <c r="E32" i="9"/>
  <c r="E67" i="9"/>
  <c r="E58" i="9"/>
  <c r="E50" i="9"/>
  <c r="E42" i="9"/>
  <c r="E34" i="9"/>
  <c r="E26" i="9"/>
  <c r="E18" i="9"/>
  <c r="E10" i="9"/>
  <c r="E40" i="9"/>
  <c r="E65" i="9"/>
  <c r="E57" i="9"/>
  <c r="E41" i="9"/>
  <c r="E33" i="9"/>
  <c r="E25" i="9"/>
  <c r="E17" i="9"/>
  <c r="E9" i="9"/>
  <c r="I67" i="9"/>
  <c r="I59" i="9"/>
  <c r="I51" i="9"/>
  <c r="I32" i="9"/>
  <c r="I40" i="9"/>
  <c r="I14" i="9"/>
  <c r="I18" i="9"/>
  <c r="I43" i="9"/>
  <c r="I35" i="9"/>
  <c r="I56" i="9"/>
  <c r="I23" i="9"/>
  <c r="I15" i="9"/>
  <c r="I55" i="9"/>
  <c r="I47" i="9"/>
  <c r="D27" i="7"/>
  <c r="E61" i="9"/>
  <c r="E8" i="9"/>
  <c r="I8" i="9"/>
  <c r="I22" i="9"/>
  <c r="I9" i="9"/>
  <c r="I70" i="9"/>
  <c r="I66" i="9"/>
  <c r="I62" i="9"/>
  <c r="I58" i="9"/>
  <c r="I50" i="9"/>
  <c r="I42" i="9"/>
  <c r="I34" i="9"/>
  <c r="I30" i="9"/>
  <c r="I26" i="9"/>
  <c r="I12" i="9"/>
  <c r="I69" i="9"/>
  <c r="I65" i="9"/>
  <c r="I61" i="9"/>
  <c r="I57" i="9"/>
  <c r="I49" i="9"/>
  <c r="I41" i="9"/>
  <c r="I37" i="9"/>
  <c r="I33" i="9"/>
  <c r="I29" i="9"/>
  <c r="I20" i="9"/>
  <c r="I11" i="9"/>
  <c r="I68" i="9"/>
  <c r="I64" i="9"/>
  <c r="I52" i="9"/>
  <c r="I44" i="9"/>
  <c r="I36" i="9"/>
  <c r="I19" i="9"/>
  <c r="I10" i="9"/>
  <c r="I25" i="9"/>
  <c r="I21" i="9"/>
  <c r="I17" i="9"/>
  <c r="I13" i="9"/>
  <c r="E21" i="6" l="1"/>
  <c r="F21" i="6"/>
  <c r="G21" i="6"/>
  <c r="H21" i="6"/>
  <c r="I21" i="6"/>
  <c r="J21" i="6"/>
  <c r="K21" i="6"/>
  <c r="L21" i="6"/>
  <c r="M21" i="6"/>
  <c r="N21" i="6"/>
  <c r="O21" i="6"/>
  <c r="P21" i="6"/>
  <c r="Q21" i="6"/>
  <c r="R21" i="6"/>
  <c r="S21" i="6"/>
  <c r="T21" i="6"/>
  <c r="U21" i="6"/>
  <c r="D21" i="6"/>
  <c r="F26" i="5" l="1"/>
  <c r="H27" i="9" s="1"/>
  <c r="I27" i="9" s="1"/>
  <c r="E39" i="17" l="1"/>
  <c r="E41" i="17"/>
  <c r="E42" i="17"/>
  <c r="E43" i="17"/>
  <c r="E44" i="17"/>
  <c r="E45" i="17"/>
  <c r="E46" i="17"/>
  <c r="E47" i="17"/>
  <c r="E48" i="17"/>
  <c r="E49" i="17"/>
  <c r="E50" i="17"/>
  <c r="E37" i="17"/>
  <c r="C395" i="17"/>
  <c r="C391" i="17"/>
  <c r="D388" i="17"/>
  <c r="C387" i="17"/>
  <c r="C384" i="17"/>
  <c r="C373" i="17"/>
  <c r="C372" i="17"/>
  <c r="C371" i="17"/>
  <c r="C368" i="17"/>
  <c r="C367" i="17"/>
  <c r="C366" i="17"/>
  <c r="C365" i="17"/>
  <c r="C364" i="17"/>
  <c r="C363" i="17"/>
  <c r="C361" i="17"/>
  <c r="C360" i="17"/>
  <c r="C359" i="17"/>
  <c r="C355" i="17"/>
  <c r="C352" i="17"/>
  <c r="C351" i="17"/>
  <c r="C350" i="17"/>
  <c r="C349" i="17"/>
  <c r="C348" i="17"/>
  <c r="C347" i="17"/>
  <c r="C346" i="17"/>
  <c r="C345" i="17"/>
  <c r="C341" i="17"/>
  <c r="C331" i="17"/>
  <c r="C328" i="17"/>
  <c r="C327" i="17"/>
  <c r="C326" i="17"/>
  <c r="C322" i="17"/>
  <c r="C316" i="17"/>
  <c r="C314" i="17"/>
  <c r="C313" i="17"/>
  <c r="C267" i="17"/>
  <c r="C263" i="17"/>
  <c r="C260" i="17"/>
  <c r="C259" i="17"/>
  <c r="C258" i="17"/>
  <c r="C257" i="17"/>
  <c r="C256" i="17"/>
  <c r="C252" i="17"/>
  <c r="C245" i="17"/>
  <c r="C244" i="17"/>
  <c r="C243" i="17"/>
  <c r="C237" i="17"/>
  <c r="C236" i="17"/>
  <c r="D235" i="17"/>
  <c r="C222" i="17"/>
  <c r="C213" i="17"/>
  <c r="C212" i="17"/>
  <c r="C210" i="17"/>
  <c r="C209" i="17"/>
  <c r="E208" i="17"/>
  <c r="D208" i="17" s="1"/>
  <c r="C203" i="17"/>
  <c r="C202" i="17"/>
  <c r="C201" i="17"/>
  <c r="C199" i="17"/>
  <c r="C197" i="17"/>
  <c r="C196" i="17"/>
  <c r="C195" i="17"/>
  <c r="C181" i="17"/>
  <c r="C153" i="17"/>
  <c r="C152" i="17"/>
  <c r="C151" i="17"/>
  <c r="C150" i="17"/>
  <c r="C149" i="17"/>
  <c r="C148" i="17"/>
  <c r="C147" i="17"/>
  <c r="C140" i="17"/>
  <c r="C139" i="17"/>
  <c r="C138" i="17"/>
  <c r="C137" i="17"/>
  <c r="C136" i="17"/>
  <c r="C135" i="17"/>
  <c r="C134" i="17"/>
  <c r="E131" i="17"/>
  <c r="D131" i="17"/>
  <c r="E130" i="17"/>
  <c r="D130" i="17"/>
  <c r="C129" i="17"/>
  <c r="D128" i="17"/>
  <c r="C125" i="17"/>
  <c r="D125" i="17" s="1"/>
  <c r="D123" i="17"/>
  <c r="C117" i="17"/>
  <c r="C107" i="17"/>
  <c r="C98" i="17"/>
  <c r="C97" i="17"/>
  <c r="E97" i="17" s="1"/>
  <c r="C104" i="17"/>
  <c r="C94" i="17"/>
  <c r="C105" i="17"/>
  <c r="C87" i="17"/>
  <c r="C86" i="17"/>
  <c r="C85" i="17"/>
  <c r="C63" i="17"/>
  <c r="C32" i="17"/>
  <c r="C31" i="17"/>
  <c r="C29" i="17"/>
  <c r="C23" i="17"/>
  <c r="C21" i="17"/>
  <c r="C17" i="17"/>
  <c r="C11" i="17"/>
  <c r="C8" i="17"/>
  <c r="AS47" i="16"/>
  <c r="AS70" i="16"/>
  <c r="AS69" i="16"/>
  <c r="AS7" i="16"/>
  <c r="AS9" i="16"/>
  <c r="BR48" i="16"/>
  <c r="BP47" i="16"/>
  <c r="D47" i="16"/>
  <c r="F47" i="5"/>
  <c r="H48" i="9" s="1"/>
  <c r="I48" i="9" s="1"/>
  <c r="D47" i="5" l="1"/>
  <c r="C130" i="17"/>
  <c r="C131" i="17"/>
  <c r="D20" i="16" l="1"/>
  <c r="F59" i="5" l="1"/>
  <c r="H60" i="9" s="1"/>
  <c r="I60" i="9" s="1"/>
  <c r="G59" i="5"/>
  <c r="H59" i="5"/>
  <c r="I59" i="5"/>
  <c r="J59" i="5"/>
  <c r="K59" i="5"/>
  <c r="L59" i="5"/>
  <c r="M59" i="5"/>
  <c r="N59" i="5"/>
  <c r="O59" i="5"/>
  <c r="P59" i="5"/>
  <c r="Q59" i="5"/>
  <c r="R59" i="5"/>
  <c r="S59" i="5"/>
  <c r="T59" i="5"/>
  <c r="U59" i="5"/>
  <c r="V59" i="5"/>
  <c r="W59" i="5"/>
  <c r="E59" i="5"/>
  <c r="F45" i="5"/>
  <c r="H46" i="9" s="1"/>
  <c r="I46" i="9" s="1"/>
  <c r="G45" i="5"/>
  <c r="H45" i="5"/>
  <c r="I45" i="5"/>
  <c r="J45" i="5"/>
  <c r="K45" i="5"/>
  <c r="L45" i="5"/>
  <c r="M45" i="5"/>
  <c r="N45" i="5"/>
  <c r="O45" i="5"/>
  <c r="P45" i="5"/>
  <c r="Q45" i="5"/>
  <c r="R45" i="5"/>
  <c r="S45" i="5"/>
  <c r="T45" i="5"/>
  <c r="U45" i="5"/>
  <c r="V45" i="5"/>
  <c r="W45" i="5"/>
  <c r="F38" i="5"/>
  <c r="H39" i="9" s="1"/>
  <c r="I39" i="9" s="1"/>
  <c r="G38" i="5"/>
  <c r="H38" i="5"/>
  <c r="I38" i="5"/>
  <c r="J38" i="5"/>
  <c r="K38" i="5"/>
  <c r="L38" i="5"/>
  <c r="M38" i="5"/>
  <c r="N38" i="5"/>
  <c r="O38" i="5"/>
  <c r="P38" i="5"/>
  <c r="Q38" i="5"/>
  <c r="R38" i="5"/>
  <c r="S38" i="5"/>
  <c r="T38" i="5"/>
  <c r="U38" i="5"/>
  <c r="V38" i="5"/>
  <c r="W38" i="5"/>
  <c r="F27" i="5"/>
  <c r="H28" i="9" s="1"/>
  <c r="I28" i="9" s="1"/>
  <c r="G27" i="5"/>
  <c r="H27" i="5"/>
  <c r="I27" i="5"/>
  <c r="J27" i="5"/>
  <c r="K27" i="5"/>
  <c r="L27" i="5"/>
  <c r="M27" i="5"/>
  <c r="N27" i="5"/>
  <c r="O27" i="5"/>
  <c r="P27" i="5"/>
  <c r="Q27" i="5"/>
  <c r="R27" i="5"/>
  <c r="S27" i="5"/>
  <c r="T27" i="5"/>
  <c r="U27" i="5"/>
  <c r="V27" i="5"/>
  <c r="W27" i="5"/>
  <c r="BE70" i="16" l="1"/>
  <c r="BE69" i="16"/>
  <c r="BE68" i="16"/>
  <c r="BE67" i="16"/>
  <c r="BE66" i="16"/>
  <c r="BE65" i="16"/>
  <c r="BE64" i="16"/>
  <c r="BE63" i="16"/>
  <c r="BE62" i="16"/>
  <c r="BE58" i="16"/>
  <c r="BE57" i="16"/>
  <c r="BE56" i="16"/>
  <c r="BE55" i="16"/>
  <c r="BE54" i="16"/>
  <c r="BE53" i="16"/>
  <c r="BE52" i="16"/>
  <c r="BE51" i="16"/>
  <c r="BE50" i="16"/>
  <c r="BE49" i="16"/>
  <c r="BE48" i="16"/>
  <c r="BE47" i="16"/>
  <c r="BE46" i="16"/>
  <c r="BE45" i="16"/>
  <c r="BE44" i="16"/>
  <c r="BE43" i="16"/>
  <c r="BE42" i="16"/>
  <c r="BE41" i="16"/>
  <c r="BE40" i="16"/>
  <c r="BE39" i="16"/>
  <c r="BE37" i="16"/>
  <c r="BE36" i="16"/>
  <c r="BE35" i="16"/>
  <c r="BE34" i="16"/>
  <c r="BE33" i="16"/>
  <c r="BE32" i="16"/>
  <c r="BE31" i="16"/>
  <c r="BE30" i="16"/>
  <c r="BE29" i="16"/>
  <c r="BE28" i="16"/>
  <c r="BE26" i="16"/>
  <c r="BE25" i="16"/>
  <c r="BE24" i="16"/>
  <c r="BE23" i="16"/>
  <c r="BE22" i="16"/>
  <c r="BE21" i="16"/>
  <c r="BE20" i="16"/>
  <c r="BE19" i="16"/>
  <c r="BE18" i="16"/>
  <c r="BE17" i="16"/>
  <c r="BE16" i="16"/>
  <c r="BE15" i="16"/>
  <c r="BE14" i="16"/>
  <c r="BE13" i="16"/>
  <c r="BE12" i="16"/>
  <c r="BE11" i="16"/>
  <c r="BE10" i="16"/>
  <c r="BE9" i="16"/>
  <c r="BE8" i="16"/>
  <c r="BE7" i="16"/>
  <c r="AQ54" i="16"/>
  <c r="AQ47" i="16"/>
  <c r="AQ46" i="16"/>
  <c r="AQ70" i="16"/>
  <c r="AQ69" i="16"/>
  <c r="AQ68" i="16"/>
  <c r="AQ67" i="16"/>
  <c r="AQ66" i="16"/>
  <c r="AQ65" i="16"/>
  <c r="AQ64" i="16"/>
  <c r="AQ63" i="16"/>
  <c r="AQ62" i="16"/>
  <c r="AQ61" i="16"/>
  <c r="AQ60" i="16"/>
  <c r="AQ58" i="16"/>
  <c r="AQ57" i="16"/>
  <c r="AQ56" i="16"/>
  <c r="AQ44" i="16"/>
  <c r="AQ43" i="16"/>
  <c r="AQ42" i="16"/>
  <c r="AQ41" i="16"/>
  <c r="AQ40" i="16"/>
  <c r="AQ39" i="16"/>
  <c r="AQ37" i="16"/>
  <c r="AQ36" i="16"/>
  <c r="AQ35" i="16"/>
  <c r="AQ34" i="16"/>
  <c r="AQ33" i="16"/>
  <c r="AQ32" i="16"/>
  <c r="AQ31" i="16"/>
  <c r="AQ30" i="16"/>
  <c r="AQ29" i="16"/>
  <c r="AQ28" i="16"/>
  <c r="AQ26" i="16"/>
  <c r="AQ25" i="16"/>
  <c r="AQ24" i="16"/>
  <c r="AQ23" i="16"/>
  <c r="AQ22" i="16"/>
  <c r="AQ21" i="16"/>
  <c r="AQ20" i="16"/>
  <c r="AQ19" i="16"/>
  <c r="AQ18" i="16"/>
  <c r="AQ17" i="16"/>
  <c r="AQ16" i="16"/>
  <c r="AQ15" i="16"/>
  <c r="AQ14" i="16"/>
  <c r="AQ13" i="16"/>
  <c r="AQ12" i="16"/>
  <c r="AQ11" i="16"/>
  <c r="AQ10" i="16"/>
  <c r="AQ9" i="16"/>
  <c r="AQ8" i="16"/>
  <c r="AQ7" i="16"/>
  <c r="AJ43" i="16"/>
  <c r="Y31" i="16"/>
  <c r="Y30" i="16"/>
  <c r="Y70" i="16"/>
  <c r="Y69" i="16"/>
  <c r="Y68" i="16"/>
  <c r="Y67" i="16"/>
  <c r="Y66" i="16"/>
  <c r="Y65" i="16"/>
  <c r="Y64" i="16"/>
  <c r="Y63" i="16"/>
  <c r="Y62" i="16"/>
  <c r="Y61" i="16"/>
  <c r="Y60" i="16"/>
  <c r="Y58" i="16"/>
  <c r="Y57" i="16"/>
  <c r="Y56" i="16"/>
  <c r="Y55" i="16"/>
  <c r="Y54" i="16"/>
  <c r="Y53" i="16"/>
  <c r="Y52" i="16"/>
  <c r="Y51" i="16"/>
  <c r="Y50" i="16"/>
  <c r="Y49" i="16"/>
  <c r="Y48" i="16"/>
  <c r="Y47" i="16"/>
  <c r="Y46" i="16"/>
  <c r="Y44" i="16"/>
  <c r="Y43" i="16"/>
  <c r="Y42" i="16"/>
  <c r="Y41" i="16"/>
  <c r="Y40" i="16"/>
  <c r="Y39" i="16"/>
  <c r="Y26" i="16"/>
  <c r="Y25" i="16"/>
  <c r="Y24" i="16"/>
  <c r="Y23" i="16"/>
  <c r="Y22" i="16"/>
  <c r="Y21" i="16"/>
  <c r="Y20" i="16"/>
  <c r="Y19" i="16"/>
  <c r="Y18" i="16"/>
  <c r="Y17" i="16"/>
  <c r="Y16" i="16"/>
  <c r="Y15" i="16"/>
  <c r="Y14" i="16"/>
  <c r="Y13" i="16"/>
  <c r="Y12" i="16"/>
  <c r="Y11" i="16"/>
  <c r="Y10" i="16"/>
  <c r="Y9" i="16"/>
  <c r="Y8" i="16"/>
  <c r="Y7" i="16"/>
  <c r="BI59" i="16"/>
  <c r="BJ59" i="16"/>
  <c r="BK59" i="16"/>
  <c r="BL59" i="16"/>
  <c r="BM59" i="16"/>
  <c r="BN59" i="16"/>
  <c r="BO59" i="16"/>
  <c r="BE59" i="16" s="1"/>
  <c r="BP59" i="16"/>
  <c r="BH59" i="16"/>
  <c r="G59" i="16"/>
  <c r="H59" i="16"/>
  <c r="I59" i="16"/>
  <c r="J59" i="16"/>
  <c r="K59" i="16"/>
  <c r="L59" i="16"/>
  <c r="M59" i="16"/>
  <c r="N59" i="16"/>
  <c r="O59" i="16"/>
  <c r="P59" i="16"/>
  <c r="Q59" i="16"/>
  <c r="R59" i="16"/>
  <c r="S59" i="16"/>
  <c r="T59" i="16"/>
  <c r="U59" i="16"/>
  <c r="V59" i="16"/>
  <c r="W59" i="16"/>
  <c r="X59" i="16"/>
  <c r="Z59" i="16"/>
  <c r="Y59" i="16" s="1"/>
  <c r="AA59" i="16"/>
  <c r="AB59" i="16"/>
  <c r="AC59" i="16"/>
  <c r="AD59" i="16"/>
  <c r="AE59" i="16"/>
  <c r="AF59" i="16"/>
  <c r="AG59" i="16"/>
  <c r="AH59" i="16"/>
  <c r="AI59" i="16"/>
  <c r="AK59" i="16"/>
  <c r="AL59" i="16"/>
  <c r="AM59" i="16"/>
  <c r="AN59" i="16"/>
  <c r="AP59" i="16"/>
  <c r="AR59" i="16"/>
  <c r="AQ59" i="16" s="1"/>
  <c r="AS59" i="16"/>
  <c r="AT59" i="16"/>
  <c r="AU59" i="16"/>
  <c r="AV59" i="16"/>
  <c r="AW59" i="16"/>
  <c r="AX59" i="16"/>
  <c r="AY59" i="16"/>
  <c r="AZ59" i="16"/>
  <c r="BA59" i="16"/>
  <c r="BB59" i="16"/>
  <c r="BC59" i="16"/>
  <c r="BD59" i="16"/>
  <c r="F59" i="16"/>
  <c r="BF45" i="16"/>
  <c r="BG45" i="16"/>
  <c r="BH45" i="16"/>
  <c r="BI45" i="16"/>
  <c r="BJ45" i="16"/>
  <c r="BK45" i="16"/>
  <c r="BL45" i="16"/>
  <c r="BM45" i="16"/>
  <c r="BN45" i="16"/>
  <c r="BO45" i="16"/>
  <c r="BP45" i="16"/>
  <c r="G45" i="16"/>
  <c r="H45" i="16"/>
  <c r="I45" i="16"/>
  <c r="J45" i="16"/>
  <c r="K45" i="16"/>
  <c r="L45" i="16"/>
  <c r="M45" i="16"/>
  <c r="N45" i="16"/>
  <c r="O45" i="16"/>
  <c r="P45" i="16"/>
  <c r="Q45" i="16"/>
  <c r="R45" i="16"/>
  <c r="S45" i="16"/>
  <c r="T45" i="16"/>
  <c r="U45" i="16"/>
  <c r="V45" i="16"/>
  <c r="W45" i="16"/>
  <c r="X45" i="16"/>
  <c r="Z45" i="16"/>
  <c r="Y45" i="16" s="1"/>
  <c r="AA45" i="16"/>
  <c r="AB45" i="16"/>
  <c r="AC45" i="16"/>
  <c r="AD45" i="16"/>
  <c r="AE45" i="16"/>
  <c r="AF45" i="16"/>
  <c r="AG45" i="16"/>
  <c r="AH45" i="16"/>
  <c r="AI45" i="16"/>
  <c r="AK45" i="16"/>
  <c r="AL45" i="16"/>
  <c r="AM45" i="16"/>
  <c r="AN45" i="16"/>
  <c r="AP45" i="16"/>
  <c r="F45" i="16"/>
  <c r="AS38" i="16"/>
  <c r="AT38" i="16"/>
  <c r="AU38" i="16"/>
  <c r="AV38" i="16"/>
  <c r="AW38" i="16"/>
  <c r="AX38" i="16"/>
  <c r="AY38" i="16"/>
  <c r="AZ38" i="16"/>
  <c r="BA38" i="16"/>
  <c r="BB38" i="16"/>
  <c r="BC38" i="16"/>
  <c r="BD38" i="16"/>
  <c r="BF38" i="16"/>
  <c r="BE38" i="16" s="1"/>
  <c r="BG38" i="16"/>
  <c r="BH38" i="16"/>
  <c r="BI38" i="16"/>
  <c r="BJ38" i="16"/>
  <c r="BK38" i="16"/>
  <c r="BL38" i="16"/>
  <c r="BM38" i="16"/>
  <c r="BN38" i="16"/>
  <c r="BO38" i="16"/>
  <c r="AJ38" i="16" s="1"/>
  <c r="BP38" i="16"/>
  <c r="AR38" i="16"/>
  <c r="AQ38" i="16" s="1"/>
  <c r="G38" i="16"/>
  <c r="H38" i="16"/>
  <c r="I38" i="16"/>
  <c r="J38" i="16"/>
  <c r="K38" i="16"/>
  <c r="L38" i="16"/>
  <c r="M38" i="16"/>
  <c r="N38" i="16"/>
  <c r="O38" i="16"/>
  <c r="P38" i="16"/>
  <c r="Q38" i="16"/>
  <c r="R38" i="16"/>
  <c r="S38" i="16"/>
  <c r="T38" i="16"/>
  <c r="U38" i="16"/>
  <c r="V38" i="16"/>
  <c r="W38" i="16"/>
  <c r="X38" i="16"/>
  <c r="Z38" i="16"/>
  <c r="Y38" i="16" s="1"/>
  <c r="AA38" i="16"/>
  <c r="AB38" i="16"/>
  <c r="AC38" i="16"/>
  <c r="AD38" i="16"/>
  <c r="AE38" i="16"/>
  <c r="AF38" i="16"/>
  <c r="AG38" i="16"/>
  <c r="AH38" i="16"/>
  <c r="AI38" i="16"/>
  <c r="F38" i="16"/>
  <c r="AL27" i="16"/>
  <c r="AM27" i="16"/>
  <c r="AN27" i="16"/>
  <c r="AP27" i="16"/>
  <c r="AR27" i="16"/>
  <c r="AQ27" i="16" s="1"/>
  <c r="AS27" i="16"/>
  <c r="AT27" i="16"/>
  <c r="AU27" i="16"/>
  <c r="AV27" i="16"/>
  <c r="AW27" i="16"/>
  <c r="AX27" i="16"/>
  <c r="AY27" i="16"/>
  <c r="AZ27" i="16"/>
  <c r="BA27" i="16"/>
  <c r="BB27" i="16"/>
  <c r="BC27" i="16"/>
  <c r="BD27" i="16"/>
  <c r="BF27" i="16"/>
  <c r="BE27" i="16" s="1"/>
  <c r="BG27" i="16"/>
  <c r="BH27" i="16"/>
  <c r="BI27" i="16"/>
  <c r="BJ27" i="16"/>
  <c r="BK27" i="16"/>
  <c r="BL27" i="16"/>
  <c r="BM27" i="16"/>
  <c r="BN27" i="16"/>
  <c r="BO27" i="16"/>
  <c r="Y27" i="16" s="1"/>
  <c r="BP27" i="16"/>
  <c r="AK27" i="16"/>
  <c r="S27" i="16"/>
  <c r="T27" i="16"/>
  <c r="U27" i="16"/>
  <c r="V27" i="16"/>
  <c r="W27" i="16"/>
  <c r="X27" i="16"/>
  <c r="G27" i="16"/>
  <c r="H27" i="16"/>
  <c r="I27" i="16"/>
  <c r="J27" i="16"/>
  <c r="K27" i="16"/>
  <c r="L27" i="16"/>
  <c r="M27" i="16"/>
  <c r="N27" i="16"/>
  <c r="O27" i="16"/>
  <c r="P27" i="16"/>
  <c r="Q27" i="16"/>
  <c r="R27" i="16"/>
  <c r="F27" i="16"/>
  <c r="E59" i="16" l="1"/>
  <c r="E45" i="16"/>
  <c r="E38" i="16"/>
  <c r="E27" i="16"/>
  <c r="AO70" i="16" l="1"/>
  <c r="AJ70" i="16" s="1"/>
  <c r="AO69" i="16"/>
  <c r="AJ69" i="16" s="1"/>
  <c r="AO68" i="16"/>
  <c r="AJ68" i="16" s="1"/>
  <c r="AO67" i="16"/>
  <c r="AJ67" i="16" s="1"/>
  <c r="AO66" i="16"/>
  <c r="AJ66" i="16" s="1"/>
  <c r="AO65" i="16"/>
  <c r="AJ65" i="16" s="1"/>
  <c r="AO64" i="16"/>
  <c r="AJ64" i="16" s="1"/>
  <c r="AO63" i="16"/>
  <c r="AJ63" i="16" s="1"/>
  <c r="AO62" i="16"/>
  <c r="AJ62" i="16" s="1"/>
  <c r="AO61" i="16"/>
  <c r="AJ61" i="16" s="1"/>
  <c r="AO60" i="16"/>
  <c r="AO58" i="16"/>
  <c r="AJ58" i="16" s="1"/>
  <c r="AO57" i="16"/>
  <c r="AJ57" i="16" s="1"/>
  <c r="AO56" i="16"/>
  <c r="AJ56" i="16" s="1"/>
  <c r="AO55" i="16"/>
  <c r="AJ55" i="16" s="1"/>
  <c r="AO54" i="16"/>
  <c r="AJ54" i="16" s="1"/>
  <c r="AO53" i="16"/>
  <c r="AJ53" i="16" s="1"/>
  <c r="AO52" i="16"/>
  <c r="AJ52" i="16" s="1"/>
  <c r="AO51" i="16"/>
  <c r="AJ51" i="16" s="1"/>
  <c r="AO50" i="16"/>
  <c r="AJ50" i="16" s="1"/>
  <c r="AO49" i="16"/>
  <c r="AJ49" i="16" s="1"/>
  <c r="AO48" i="16"/>
  <c r="AJ48" i="16" s="1"/>
  <c r="AO47" i="16"/>
  <c r="AJ47" i="16" s="1"/>
  <c r="AO46" i="16"/>
  <c r="AO44" i="16"/>
  <c r="AO43" i="16"/>
  <c r="AO42" i="16"/>
  <c r="AJ42" i="16" s="1"/>
  <c r="AO41" i="16"/>
  <c r="AO40" i="16"/>
  <c r="AO39" i="16"/>
  <c r="AO37" i="16"/>
  <c r="AJ37" i="16" s="1"/>
  <c r="AO36" i="16"/>
  <c r="AJ36" i="16" s="1"/>
  <c r="AO35" i="16"/>
  <c r="AJ35" i="16" s="1"/>
  <c r="AO34" i="16"/>
  <c r="AJ34" i="16" s="1"/>
  <c r="AO33" i="16"/>
  <c r="AJ33" i="16" s="1"/>
  <c r="AO32" i="16"/>
  <c r="AJ32" i="16" s="1"/>
  <c r="AO31" i="16"/>
  <c r="AJ31" i="16" s="1"/>
  <c r="AO30" i="16"/>
  <c r="AJ30" i="16" s="1"/>
  <c r="AO29" i="16"/>
  <c r="AJ29" i="16" s="1"/>
  <c r="AO28" i="16"/>
  <c r="AO26" i="16"/>
  <c r="AJ26" i="16" s="1"/>
  <c r="AO25" i="16"/>
  <c r="AJ25" i="16" s="1"/>
  <c r="AO24" i="16"/>
  <c r="AJ24" i="16" s="1"/>
  <c r="AO23" i="16"/>
  <c r="AJ23" i="16" s="1"/>
  <c r="AO22" i="16"/>
  <c r="AJ22" i="16" s="1"/>
  <c r="AO21" i="16"/>
  <c r="AJ21" i="16" s="1"/>
  <c r="AO20" i="16"/>
  <c r="AJ20" i="16" s="1"/>
  <c r="AO19" i="16"/>
  <c r="AJ19" i="16" s="1"/>
  <c r="AO18" i="16"/>
  <c r="AJ18" i="16" s="1"/>
  <c r="AO17" i="16"/>
  <c r="AJ17" i="16" s="1"/>
  <c r="AO16" i="16"/>
  <c r="AJ16" i="16" s="1"/>
  <c r="AO15" i="16"/>
  <c r="AJ15" i="16" s="1"/>
  <c r="AO14" i="16"/>
  <c r="AJ14" i="16" s="1"/>
  <c r="AO13" i="16"/>
  <c r="AJ13" i="16" s="1"/>
  <c r="AO12" i="16"/>
  <c r="AJ12" i="16" s="1"/>
  <c r="AO11" i="16"/>
  <c r="AJ11" i="16" s="1"/>
  <c r="AO10" i="16"/>
  <c r="AJ10" i="16" s="1"/>
  <c r="AO9" i="16"/>
  <c r="AJ9" i="16" s="1"/>
  <c r="AO8" i="16"/>
  <c r="AJ8" i="16" s="1"/>
  <c r="AO7" i="16"/>
  <c r="AJ7" i="16" s="1"/>
  <c r="AO27" i="16" l="1"/>
  <c r="AJ27" i="16" s="1"/>
  <c r="AJ28" i="16"/>
  <c r="AJ46" i="16"/>
  <c r="AO45" i="16"/>
  <c r="AJ45" i="16" s="1"/>
  <c r="AJ60" i="16"/>
  <c r="AO59" i="16"/>
  <c r="AJ59" i="16" s="1"/>
  <c r="G8" i="4"/>
  <c r="H8" i="4" s="1"/>
  <c r="G9" i="4"/>
  <c r="H9" i="4" s="1"/>
  <c r="G11" i="4"/>
  <c r="H11" i="4" s="1"/>
  <c r="G12" i="4"/>
  <c r="H12" i="4" s="1"/>
  <c r="G17" i="4"/>
  <c r="H17" i="4"/>
  <c r="G21" i="4"/>
  <c r="H21" i="4"/>
  <c r="G22" i="4"/>
  <c r="H22" i="4"/>
  <c r="G23" i="4"/>
  <c r="H23" i="4"/>
  <c r="G25" i="4"/>
  <c r="H25" i="4" s="1"/>
  <c r="G27" i="4"/>
  <c r="H27" i="4"/>
  <c r="G31" i="4"/>
  <c r="H31" i="4"/>
  <c r="G32" i="4"/>
  <c r="H32" i="4" s="1"/>
  <c r="G37" i="4"/>
  <c r="G38" i="4"/>
  <c r="H38" i="4" s="1"/>
  <c r="G42" i="4"/>
  <c r="H42" i="4" s="1"/>
  <c r="G43" i="4"/>
  <c r="H43" i="4"/>
  <c r="G45" i="4"/>
  <c r="H45" i="4" s="1"/>
  <c r="G46" i="4"/>
  <c r="H46" i="4"/>
  <c r="G47" i="4"/>
  <c r="H47" i="4" s="1"/>
  <c r="G51" i="4"/>
  <c r="H51" i="4" s="1"/>
  <c r="G54" i="4"/>
  <c r="H54" i="4" s="1"/>
  <c r="G55" i="4"/>
  <c r="H55" i="4" s="1"/>
  <c r="G56" i="4"/>
  <c r="H56" i="4" s="1"/>
  <c r="G58" i="4"/>
  <c r="H58" i="4"/>
  <c r="G59" i="4"/>
  <c r="H59" i="4" s="1"/>
  <c r="G60" i="4"/>
  <c r="G61" i="4"/>
  <c r="G7" i="4"/>
  <c r="H7" i="4" s="1"/>
  <c r="E20" i="4"/>
  <c r="D19" i="2"/>
  <c r="D20" i="9" s="1"/>
  <c r="E20" i="9" s="1"/>
  <c r="D20" i="2"/>
  <c r="D21" i="9" s="1"/>
  <c r="E21" i="9" s="1"/>
  <c r="D47" i="2"/>
  <c r="D48" i="9" s="1"/>
  <c r="E48" i="9" s="1"/>
  <c r="D47" i="3"/>
  <c r="D45" i="3" s="1"/>
  <c r="D48" i="2"/>
  <c r="D49" i="9" s="1"/>
  <c r="D59" i="3"/>
  <c r="D38" i="3"/>
  <c r="D27" i="3"/>
  <c r="E20" i="3"/>
  <c r="D20" i="3"/>
  <c r="F8" i="3" l="1"/>
  <c r="F9" i="3"/>
  <c r="F10" i="3"/>
  <c r="F11" i="3"/>
  <c r="F12" i="3"/>
  <c r="F13" i="3"/>
  <c r="F14" i="3"/>
  <c r="F15" i="3"/>
  <c r="F16" i="3"/>
  <c r="F17" i="3"/>
  <c r="F18" i="3"/>
  <c r="F19" i="3"/>
  <c r="F20" i="3"/>
  <c r="F21" i="3"/>
  <c r="F22" i="3"/>
  <c r="F23" i="3"/>
  <c r="F25" i="3"/>
  <c r="F27" i="3"/>
  <c r="F29" i="3"/>
  <c r="F31" i="3"/>
  <c r="F32" i="3"/>
  <c r="F33" i="3"/>
  <c r="F34" i="3"/>
  <c r="F35" i="3"/>
  <c r="F36" i="3"/>
  <c r="F37" i="3"/>
  <c r="F38" i="3"/>
  <c r="F39" i="3"/>
  <c r="F40" i="3"/>
  <c r="F41" i="3"/>
  <c r="F42" i="3"/>
  <c r="F43" i="3"/>
  <c r="F44" i="3"/>
  <c r="F45" i="3"/>
  <c r="F46" i="3"/>
  <c r="F47" i="3"/>
  <c r="F48" i="3"/>
  <c r="F49" i="3"/>
  <c r="F51" i="3"/>
  <c r="F52" i="3"/>
  <c r="F53" i="3"/>
  <c r="F54" i="3"/>
  <c r="F55" i="3"/>
  <c r="F56" i="3"/>
  <c r="F58" i="3"/>
  <c r="F59" i="3"/>
  <c r="F60" i="3"/>
  <c r="F61" i="3"/>
  <c r="F63" i="3"/>
  <c r="F64" i="3"/>
  <c r="F65" i="3"/>
  <c r="F66" i="3"/>
  <c r="F67" i="3"/>
  <c r="F68" i="3"/>
  <c r="F69" i="3"/>
  <c r="F7" i="3"/>
  <c r="E8" i="2"/>
  <c r="E9" i="2"/>
  <c r="E10" i="2"/>
  <c r="E11" i="2"/>
  <c r="E12" i="2"/>
  <c r="E13" i="2"/>
  <c r="E14" i="2"/>
  <c r="E15" i="2"/>
  <c r="E16" i="2"/>
  <c r="E17" i="2"/>
  <c r="E18" i="2"/>
  <c r="E19" i="2"/>
  <c r="E20" i="2"/>
  <c r="E21" i="2"/>
  <c r="E22" i="2"/>
  <c r="E23" i="2"/>
  <c r="E24" i="2"/>
  <c r="E25" i="2"/>
  <c r="E26" i="2"/>
  <c r="E28" i="2"/>
  <c r="E29" i="2"/>
  <c r="E30" i="2"/>
  <c r="E31" i="2"/>
  <c r="E32" i="2"/>
  <c r="E33" i="2"/>
  <c r="E34" i="2"/>
  <c r="E35" i="2"/>
  <c r="E36" i="2"/>
  <c r="E38" i="2"/>
  <c r="E39" i="2"/>
  <c r="E40" i="2"/>
  <c r="E41" i="2"/>
  <c r="E42" i="2"/>
  <c r="E43" i="2"/>
  <c r="E46" i="2"/>
  <c r="E47" i="2"/>
  <c r="E49" i="2"/>
  <c r="E50" i="2"/>
  <c r="E51" i="2"/>
  <c r="E54" i="2"/>
  <c r="E55" i="2"/>
  <c r="E56" i="2"/>
  <c r="E57" i="2"/>
  <c r="E58" i="2"/>
  <c r="E59" i="2"/>
  <c r="E60" i="2"/>
  <c r="E61" i="2"/>
  <c r="E63" i="2"/>
  <c r="E64" i="2"/>
  <c r="E67" i="2"/>
  <c r="E66" i="2"/>
  <c r="E68" i="2"/>
  <c r="E69" i="2"/>
  <c r="E7" i="2"/>
  <c r="F59" i="2"/>
  <c r="G59" i="2"/>
  <c r="H59" i="2"/>
  <c r="I59" i="2"/>
  <c r="J59" i="2"/>
  <c r="K59" i="2"/>
  <c r="L59" i="2"/>
  <c r="M59" i="2"/>
  <c r="N59" i="2"/>
  <c r="O59" i="2"/>
  <c r="P59" i="2"/>
  <c r="Q59" i="2"/>
  <c r="R59" i="2"/>
  <c r="S59" i="2"/>
  <c r="T59" i="2"/>
  <c r="U59" i="2"/>
  <c r="V59" i="2"/>
  <c r="D59" i="2"/>
  <c r="D60" i="9" s="1"/>
  <c r="E60" i="9" s="1"/>
  <c r="F45" i="2"/>
  <c r="G45" i="2"/>
  <c r="H45" i="2"/>
  <c r="I45" i="2"/>
  <c r="J45" i="2"/>
  <c r="K45" i="2"/>
  <c r="L45" i="2"/>
  <c r="M45" i="2"/>
  <c r="N45" i="2"/>
  <c r="O45" i="2"/>
  <c r="P45" i="2"/>
  <c r="Q45" i="2"/>
  <c r="R45" i="2"/>
  <c r="S45" i="2"/>
  <c r="T45" i="2"/>
  <c r="U45" i="2"/>
  <c r="V45" i="2"/>
  <c r="D45" i="2"/>
  <c r="F38" i="2"/>
  <c r="G38" i="2"/>
  <c r="H38" i="2"/>
  <c r="I38" i="2"/>
  <c r="J38" i="2"/>
  <c r="K38" i="2"/>
  <c r="L38" i="2"/>
  <c r="M38" i="2"/>
  <c r="N38" i="2"/>
  <c r="O38" i="2"/>
  <c r="P38" i="2"/>
  <c r="Q38" i="2"/>
  <c r="R38" i="2"/>
  <c r="S38" i="2"/>
  <c r="T38" i="2"/>
  <c r="U38" i="2"/>
  <c r="V38" i="2"/>
  <c r="D38" i="2"/>
  <c r="D39" i="9" s="1"/>
  <c r="E39" i="9" s="1"/>
  <c r="F27" i="2"/>
  <c r="G27" i="2"/>
  <c r="H27" i="2"/>
  <c r="I27" i="2"/>
  <c r="J27" i="2"/>
  <c r="K27" i="2"/>
  <c r="L27" i="2"/>
  <c r="M27" i="2"/>
  <c r="N27" i="2"/>
  <c r="O27" i="2"/>
  <c r="P27" i="2"/>
  <c r="Q27" i="2"/>
  <c r="R27" i="2"/>
  <c r="S27" i="2"/>
  <c r="T27" i="2"/>
  <c r="U27" i="2"/>
  <c r="V27" i="2"/>
  <c r="D27" i="2"/>
  <c r="D28" i="9" s="1"/>
  <c r="E28" i="9" s="1"/>
  <c r="E27" i="2" l="1"/>
  <c r="E45" i="2"/>
  <c r="D46" i="9"/>
  <c r="E46" i="9" s="1"/>
</calcChain>
</file>

<file path=xl/sharedStrings.xml><?xml version="1.0" encoding="utf-8"?>
<sst xmlns="http://schemas.openxmlformats.org/spreadsheetml/2006/main" count="5031" uniqueCount="968">
  <si>
    <t>STT</t>
  </si>
  <si>
    <t>Ký hiệu biểu</t>
  </si>
  <si>
    <t>Tên biểu</t>
  </si>
  <si>
    <t>Biểu 01/CH</t>
  </si>
  <si>
    <t>Biểu 02/CH</t>
  </si>
  <si>
    <t>Biểu 03/CH</t>
  </si>
  <si>
    <t>Biểu 05/CH</t>
  </si>
  <si>
    <t>Biểu 07/CH</t>
  </si>
  <si>
    <t>Biểu 08/CH</t>
  </si>
  <si>
    <t>Biểu 10/CH</t>
  </si>
  <si>
    <t>Biểu 11/CH</t>
  </si>
  <si>
    <t>Biểu 13/CH</t>
  </si>
  <si>
    <t>Biểu 14/CH</t>
  </si>
  <si>
    <t>Biểu 16/CH</t>
  </si>
  <si>
    <t>Biểu 22/CH</t>
  </si>
  <si>
    <t>(Ban hành kèm theo Thông tư số 29/2024/TT-BTNMT ngày    tháng   năm 2024
của Bộ trưởng Bộ Tài nguyên và Môi trường)</t>
  </si>
  <si>
    <t>Phụ lục số 03: 
Hệ thống biểu trong Điều chỉnh quy hoạch, kế hoạch sử dụng đất đất cấp huyện</t>
  </si>
  <si>
    <t>Chỉ tiêu sử dụng đất</t>
  </si>
  <si>
    <t>Mã</t>
  </si>
  <si>
    <t>Tổng diện tích (ha)</t>
  </si>
  <si>
    <r>
      <t xml:space="preserve">Cơ cấu
</t>
    </r>
    <r>
      <rPr>
        <sz val="12"/>
        <rFont val="Times New Roman"/>
        <family val="1"/>
      </rPr>
      <t>(%)</t>
    </r>
  </si>
  <si>
    <t>Phân theo đơn vị hành chính (ha)</t>
  </si>
  <si>
    <t>Nhóm đất nông nghiệp</t>
  </si>
  <si>
    <t>NNP</t>
  </si>
  <si>
    <t>1.1</t>
  </si>
  <si>
    <t xml:space="preserve">Đất trồng lúa </t>
  </si>
  <si>
    <t>LUA</t>
  </si>
  <si>
    <t>1.1.1</t>
  </si>
  <si>
    <t>Đất chuyên trồng lúa</t>
  </si>
  <si>
    <t>LUC</t>
  </si>
  <si>
    <t>1.1.2</t>
  </si>
  <si>
    <t>Đất trồng lúa còn lại</t>
  </si>
  <si>
    <t>LUK</t>
  </si>
  <si>
    <t>1.2</t>
  </si>
  <si>
    <t>Đất trồng cây hằng năm khác</t>
  </si>
  <si>
    <t>HNK</t>
  </si>
  <si>
    <t>1.3</t>
  </si>
  <si>
    <t>Đất trồng cây lâu năm</t>
  </si>
  <si>
    <t>CLN</t>
  </si>
  <si>
    <t>1.4</t>
  </si>
  <si>
    <t>Đất rừng đặc dụng</t>
  </si>
  <si>
    <t>RDD</t>
  </si>
  <si>
    <t>1.5</t>
  </si>
  <si>
    <t>Đất rừng phòng hộ</t>
  </si>
  <si>
    <t>RPH</t>
  </si>
  <si>
    <t>1.6</t>
  </si>
  <si>
    <t>Đất rừng sản xuất</t>
  </si>
  <si>
    <t>RSX</t>
  </si>
  <si>
    <t>Trong đó: Đất rừng sản xuất là rừng tự nhiên</t>
  </si>
  <si>
    <t>RSN </t>
  </si>
  <si>
    <t>1.7</t>
  </si>
  <si>
    <t>Đất nuôi trồng thủy sản</t>
  </si>
  <si>
    <t>NTS</t>
  </si>
  <si>
    <t>1.8</t>
  </si>
  <si>
    <t>Đất chăn nuôi tập trung</t>
  </si>
  <si>
    <t>CNT</t>
  </si>
  <si>
    <t>1.9</t>
  </si>
  <si>
    <t>Đất làm muối</t>
  </si>
  <si>
    <t>LMU</t>
  </si>
  <si>
    <t>1.10</t>
  </si>
  <si>
    <t>Đất nông nghiệp khác</t>
  </si>
  <si>
    <t>NKH</t>
  </si>
  <si>
    <t>Nhóm đất phi nông nghiệp</t>
  </si>
  <si>
    <t>PNN</t>
  </si>
  <si>
    <t>2.1</t>
  </si>
  <si>
    <t>Đất ở tại nông thôn</t>
  </si>
  <si>
    <t>ONT</t>
  </si>
  <si>
    <t>2.2</t>
  </si>
  <si>
    <t>Đất ở tại đô thị</t>
  </si>
  <si>
    <t>ODT</t>
  </si>
  <si>
    <t>2.3</t>
  </si>
  <si>
    <t>Đất xây dựng trụ sở cơ quan</t>
  </si>
  <si>
    <t>TSC</t>
  </si>
  <si>
    <t>2.4</t>
  </si>
  <si>
    <t>Đất quốc phòng</t>
  </si>
  <si>
    <t>CQP</t>
  </si>
  <si>
    <t>2.5</t>
  </si>
  <si>
    <t>Đất an ninh</t>
  </si>
  <si>
    <t>CAN</t>
  </si>
  <si>
    <t>2.6</t>
  </si>
  <si>
    <t>Đất xây dựng công trình sự nghiệp</t>
  </si>
  <si>
    <t>DSN</t>
  </si>
  <si>
    <t>2.6.1</t>
  </si>
  <si>
    <t>Đất  xây dựng cơ sở văn hóa</t>
  </si>
  <si>
    <t>DVH</t>
  </si>
  <si>
    <t>2.6.2</t>
  </si>
  <si>
    <t>Đất xây dựng cơ sở xã hội</t>
  </si>
  <si>
    <t>DXH</t>
  </si>
  <si>
    <t>2.6.3</t>
  </si>
  <si>
    <t>Đất xây dựng cơ sở y tế</t>
  </si>
  <si>
    <t>DYT</t>
  </si>
  <si>
    <t>2.6.4</t>
  </si>
  <si>
    <t>Đất xây dựng cơ sở giáo dục và đào tạo</t>
  </si>
  <si>
    <t>DGD</t>
  </si>
  <si>
    <t>2.6.5</t>
  </si>
  <si>
    <t>Đất xây dựng cơ sở thể dục, thể thao</t>
  </si>
  <si>
    <t>DTT</t>
  </si>
  <si>
    <t>2.6.6</t>
  </si>
  <si>
    <t>Đất xây dựng cơ sở khoa học và công nghệ</t>
  </si>
  <si>
    <t>DKH</t>
  </si>
  <si>
    <t>2.6.7</t>
  </si>
  <si>
    <t>Đất xây dựng cơ sở môi trường</t>
  </si>
  <si>
    <t>DMT</t>
  </si>
  <si>
    <t>2.6.8</t>
  </si>
  <si>
    <t xml:space="preserve">Đất xây dựng cơ sở khí tượng thủy văn </t>
  </si>
  <si>
    <t>DKT</t>
  </si>
  <si>
    <t>2.6.9</t>
  </si>
  <si>
    <t>Đất xây dựng cơ sở ngoại giao</t>
  </si>
  <si>
    <t>DNG</t>
  </si>
  <si>
    <t>2.6.10</t>
  </si>
  <si>
    <t>Đất xây dựng công trình sự nghiệp khác</t>
  </si>
  <si>
    <t>DSK</t>
  </si>
  <si>
    <t>2.7</t>
  </si>
  <si>
    <t>Đất sản xuất, kinh doanh phi nông nghiệp</t>
  </si>
  <si>
    <t>CSK</t>
  </si>
  <si>
    <t>2.7.1</t>
  </si>
  <si>
    <t>Đất khu công nghiệp</t>
  </si>
  <si>
    <t>SKK</t>
  </si>
  <si>
    <t>2.7.2</t>
  </si>
  <si>
    <t>Đất cụm công nghiệp</t>
  </si>
  <si>
    <t>SKN</t>
  </si>
  <si>
    <t>2.7.3</t>
  </si>
  <si>
    <t>Đất khu công nghệ thông tin tập trung</t>
  </si>
  <si>
    <t>SCT</t>
  </si>
  <si>
    <t>2.7.4</t>
  </si>
  <si>
    <t>Đất thương mại, dịch vụ</t>
  </si>
  <si>
    <t>TMD</t>
  </si>
  <si>
    <t>2.7.5</t>
  </si>
  <si>
    <t>Đất cơ sở sản xuất phi nông nghiệp</t>
  </si>
  <si>
    <t>SKC</t>
  </si>
  <si>
    <t>2.7.6</t>
  </si>
  <si>
    <t>Đất sử dụng cho hoạt động khoáng sản</t>
  </si>
  <si>
    <t>SKS</t>
  </si>
  <si>
    <t>2.8</t>
  </si>
  <si>
    <t>Đất sử dụng vào mục đích công cộng</t>
  </si>
  <si>
    <t>CCC</t>
  </si>
  <si>
    <t>2.8.1</t>
  </si>
  <si>
    <t>Đất công trình giao thông</t>
  </si>
  <si>
    <t>DGT</t>
  </si>
  <si>
    <t>2.8.2</t>
  </si>
  <si>
    <t>Đất công trình thủy lợi</t>
  </si>
  <si>
    <t>DTL</t>
  </si>
  <si>
    <t>2.8.3</t>
  </si>
  <si>
    <t>Đất công trình cấp nước, thoát nước</t>
  </si>
  <si>
    <t>DCT</t>
  </si>
  <si>
    <t>2.8.4</t>
  </si>
  <si>
    <t xml:space="preserve">Đất công trình phòng, chống thiên tai </t>
  </si>
  <si>
    <t>DPC</t>
  </si>
  <si>
    <t>2.8.5</t>
  </si>
  <si>
    <t>Đất có di tích lịch sử - văn hóa danh lam thắng cảnh, di sản thiên nhiên</t>
  </si>
  <si>
    <t>DDD</t>
  </si>
  <si>
    <t>2.8.6</t>
  </si>
  <si>
    <t xml:space="preserve">Đất công trình xử lý chất thải </t>
  </si>
  <si>
    <t>DRA</t>
  </si>
  <si>
    <t>2.8.7</t>
  </si>
  <si>
    <t xml:space="preserve">Đất công trình năng lượng, chiếu sáng công cộng </t>
  </si>
  <si>
    <t>DNL</t>
  </si>
  <si>
    <t>2.8.8</t>
  </si>
  <si>
    <t xml:space="preserve">Đất công trình hạ tầng bưu chính, viễn thông, công nghệ thông tin </t>
  </si>
  <si>
    <t>DBV</t>
  </si>
  <si>
    <t>2.8.9</t>
  </si>
  <si>
    <t xml:space="preserve">Đất chợ dân sinh, chợ đầu mối </t>
  </si>
  <si>
    <t>DCH</t>
  </si>
  <si>
    <t>2.8.10</t>
  </si>
  <si>
    <t>Đất khu vui chơi, giải trí công cộng, sinh hoạt cộng đồng</t>
  </si>
  <si>
    <t>DKV</t>
  </si>
  <si>
    <t>2.9</t>
  </si>
  <si>
    <t>Đất tôn giáo</t>
  </si>
  <si>
    <t>TON</t>
  </si>
  <si>
    <t>2.10</t>
  </si>
  <si>
    <t>Đất tín ngưỡng</t>
  </si>
  <si>
    <t>TIN</t>
  </si>
  <si>
    <t>2.11</t>
  </si>
  <si>
    <t>Đất nghĩa trang, nhà tang lễ, cơ sở hỏa táng; đất cơ sở lưu giữ tro cốt</t>
  </si>
  <si>
    <t>NTD</t>
  </si>
  <si>
    <t>2.12</t>
  </si>
  <si>
    <t>Đất có mặt nước chuyên dùng</t>
  </si>
  <si>
    <t>TVC</t>
  </si>
  <si>
    <t>2.12.1</t>
  </si>
  <si>
    <t>Đất có mặt nước chuyên dùng dạng ao, hồ, đầm, phá</t>
  </si>
  <si>
    <t>MNC</t>
  </si>
  <si>
    <t>2.12.2</t>
  </si>
  <si>
    <t>Đất có mặt nước dạng sông, ngòi, kênh, rạch, suối</t>
  </si>
  <si>
    <t>SON</t>
  </si>
  <si>
    <t>2.13</t>
  </si>
  <si>
    <t>Đất phi nông nghiệp khác</t>
  </si>
  <si>
    <t>PNK</t>
  </si>
  <si>
    <t>Nhóm đất chưa sử dụng</t>
  </si>
  <si>
    <t>CSD</t>
  </si>
  <si>
    <t>Trong đó:</t>
  </si>
  <si>
    <t>3.1</t>
  </si>
  <si>
    <t>Đất bằng chưa sử dụng</t>
  </si>
  <si>
    <t>BCS</t>
  </si>
  <si>
    <t>3.2</t>
  </si>
  <si>
    <t>Đất đồi núi chưa sử dụng</t>
  </si>
  <si>
    <t>DCS</t>
  </si>
  <si>
    <t>3.3</t>
  </si>
  <si>
    <t>Núi đá không có rừng cây</t>
  </si>
  <si>
    <t>NCS</t>
  </si>
  <si>
    <t>3.4</t>
  </si>
  <si>
    <t>Đất có mặt nước chưa sử dụng</t>
  </si>
  <si>
    <t>MCS</t>
  </si>
  <si>
    <r>
      <t>Đất sử dụng cho khu công nghệ cao</t>
    </r>
    <r>
      <rPr>
        <b/>
        <vertAlign val="superscript"/>
        <sz val="12"/>
        <rFont val="Times New Roman"/>
        <family val="1"/>
      </rPr>
      <t>*</t>
    </r>
  </si>
  <si>
    <t>Ghi chú: Đất khu công nghệ cao không cộng vào tổng diện tích tự nhiên</t>
  </si>
  <si>
    <t>Đơn vị tính: ha</t>
  </si>
  <si>
    <t>Diện tích năm 2020</t>
  </si>
  <si>
    <t>Diện tích năm hiện trạng 2023</t>
  </si>
  <si>
    <t xml:space="preserve">Diện tích </t>
  </si>
  <si>
    <t>Tăng (+), giảm (-)</t>
  </si>
  <si>
    <t>(6)=(5)-(4)</t>
  </si>
  <si>
    <t>Đất sử dụng cho khu công nghệ cao</t>
  </si>
  <si>
    <t>Năm hiện trạng (ha)</t>
  </si>
  <si>
    <t>Diện tích được duyệt (ha)</t>
  </si>
  <si>
    <t>Kết quả thực hiện</t>
  </si>
  <si>
    <t>Diện tích (ha)</t>
  </si>
  <si>
    <t xml:space="preserve">Diện tích (ha); Tăng (+), giảm (-) 
</t>
  </si>
  <si>
    <t>Tỷ lệ 
(%)</t>
  </si>
  <si>
    <t>(7)=(6)-(4)</t>
  </si>
  <si>
    <t>(8)=(7)/[(5)-(4)]x100</t>
  </si>
  <si>
    <t>Ghi chú: Đánh giá kết quả thực hiện theo các chỉ tiêu sử dụng đất đã được phê duyệt</t>
  </si>
  <si>
    <t>-</t>
  </si>
  <si>
    <t>Diện tích cấp tỉnh phân bổ</t>
  </si>
  <si>
    <t>Diện tích cấp huyện xác định</t>
  </si>
  <si>
    <t>Tổng diện tích</t>
  </si>
  <si>
    <t>Diện tích phân theo đơn vị hành chính</t>
  </si>
  <si>
    <t xml:space="preserve">Diện tích phân theo đơn vị hành chính </t>
  </si>
  <si>
    <t>(1)</t>
  </si>
  <si>
    <t>(2)</t>
  </si>
  <si>
    <t>(3)</t>
  </si>
  <si>
    <t>(4)=(5)+..(7)</t>
  </si>
  <si>
    <t>(5)</t>
  </si>
  <si>
    <t>(6)</t>
  </si>
  <si>
    <t>(7)</t>
  </si>
  <si>
    <t>Trong đó: đất rừng sản xuất là rừng tự nhiên</t>
  </si>
  <si>
    <t>Đất khu công nghiệp, đất cụm công nghiệp</t>
  </si>
  <si>
    <t>SCC</t>
  </si>
  <si>
    <t>2.7.1.1</t>
  </si>
  <si>
    <t>2.7.1.2</t>
  </si>
  <si>
    <t>2.7.1.3</t>
  </si>
  <si>
    <t xml:space="preserve">Tổng diện tích </t>
  </si>
  <si>
    <t xml:space="preserve">Chuyển đất nông nghiệp sang đất phi
nông nghiệp </t>
  </si>
  <si>
    <t>NNP/PNN</t>
  </si>
  <si>
    <t xml:space="preserve">Trong đó: </t>
  </si>
  <si>
    <t>LUA/PNN</t>
  </si>
  <si>
    <t xml:space="preserve">Đất trồng cây hằng năm khác </t>
  </si>
  <si>
    <t>HNK/PNN</t>
  </si>
  <si>
    <t xml:space="preserve">Đất trồng cây lâu năm </t>
  </si>
  <si>
    <t>CLN/PNN</t>
  </si>
  <si>
    <t xml:space="preserve">Đất rừng đặc dụng </t>
  </si>
  <si>
    <t>RDD/PNN</t>
  </si>
  <si>
    <t xml:space="preserve">Đất rừng phòng hộ </t>
  </si>
  <si>
    <t>RPH/PNN</t>
  </si>
  <si>
    <t xml:space="preserve">Đất rừng sản xuất </t>
  </si>
  <si>
    <t>RSX/PNN</t>
  </si>
  <si>
    <t xml:space="preserve">Trong đó: đất rừng sản xuất là rừng tự
nhiên </t>
  </si>
  <si>
    <t>RSN/PNN</t>
  </si>
  <si>
    <t xml:space="preserve">Đất nuôi trồng thủy sản </t>
  </si>
  <si>
    <t>NTS/PNN</t>
  </si>
  <si>
    <t xml:space="preserve">Đất chăn nuôi tập trung </t>
  </si>
  <si>
    <t>CNT/PNN</t>
  </si>
  <si>
    <t xml:space="preserve">Đất làm muối </t>
  </si>
  <si>
    <t>LMU/PNN</t>
  </si>
  <si>
    <t xml:space="preserve">Đất nông nghiệp khác </t>
  </si>
  <si>
    <t>NKH/PNN</t>
  </si>
  <si>
    <t xml:space="preserve">Chuyển đổi cơ cấu sử dụng đất trong nội
bộ đất nông nghiệp </t>
  </si>
  <si>
    <t xml:space="preserve">Chuyển đất trồng lúa sang loại đất khác
trong nhóm đất nông nghiệp </t>
  </si>
  <si>
    <t>LUA/NNP</t>
  </si>
  <si>
    <t xml:space="preserve">Chuyển đất rừng đặc dụng sang loại đất
khác trong nhóm đất nông nghiệp </t>
  </si>
  <si>
    <t>RDD/NNP</t>
  </si>
  <si>
    <t xml:space="preserve">Chuyển đất rừng phòng hộ sang loại đất
khác trong nhóm đất nông nghiệp </t>
  </si>
  <si>
    <t>RPH/NNP</t>
  </si>
  <si>
    <t xml:space="preserve">Chuyển đất rừng sản xuất sang loại đất
khác trong nhóm đất nông nghiệp </t>
  </si>
  <si>
    <t>RSX/NNP</t>
  </si>
  <si>
    <t xml:space="preserve">Chuyển các loại đất khác sang đất chăn
nuôi tập trung khi thực hiện các dự án
chăn nuôi tập trung quy mô lớn </t>
  </si>
  <si>
    <t>MHT/CNT</t>
  </si>
  <si>
    <t xml:space="preserve">Chuyển đổi cơ cấu sử dụng đất trong nội
bộ đất phi nông nghiệp </t>
  </si>
  <si>
    <t>4.1</t>
  </si>
  <si>
    <t>Chuyển đất phi nông nghiệp được quy định
tại Điều 118 Luật Đất đai sang các loại đất
phi nông nghiệp quy định tại Điều 119 hoặc
Điều 120 Luật Đất đai</t>
  </si>
  <si>
    <t>MHT/PNC</t>
  </si>
  <si>
    <t>4.2</t>
  </si>
  <si>
    <t xml:space="preserve">Đất phi nông nghiệp không phải là đất ở
chuyển sang đất ở </t>
  </si>
  <si>
    <t>MHT/OTC</t>
  </si>
  <si>
    <t>4.3</t>
  </si>
  <si>
    <t>Chuyển đất xây dựng công trình sự nghiệp
sang đất sản xuất, kinh doanh phi nông
nghiệp</t>
  </si>
  <si>
    <t>MHT/CSK</t>
  </si>
  <si>
    <t>4.4</t>
  </si>
  <si>
    <t>Chuyển đất xây dựng công trình công cộng
có mục đích kinh doanh sang đất sản xuất,
kinh doanh phi nông nghiệp</t>
  </si>
  <si>
    <t>4.5</t>
  </si>
  <si>
    <t xml:space="preserve">Chuyển đất sản xuất, kinh doanh phi nông
nghiệp không phải đất thương mại, dịch vụ
sang đất thương mại, dịch vụ </t>
  </si>
  <si>
    <t>MHT/TMD</t>
  </si>
  <si>
    <t>Ghi chú:</t>
  </si>
  <si>
    <t>NNP là mã đất bổ sung, bao gồm các loại đất khác trong nhóm đất nông nghiệp;</t>
  </si>
  <si>
    <t>PNN là mã loại đất theo quy hoạch</t>
  </si>
  <si>
    <t>MHT mã đất theo hiện trạng sử dụng đất</t>
  </si>
  <si>
    <t xml:space="preserve">Đất rừng sản xuất là rừng tự
nhiên </t>
  </si>
  <si>
    <t>RSN</t>
  </si>
  <si>
    <t>Chỉ tiêu</t>
  </si>
  <si>
    <t>Năm hiện trạng</t>
  </si>
  <si>
    <t>Các kỳ kế hoạch</t>
  </si>
  <si>
    <t>Kỳ đầu, đến năm 2025</t>
  </si>
  <si>
    <t>Kỳ cuối, đến năm 2030</t>
  </si>
  <si>
    <t>Diện tích
(ha)</t>
  </si>
  <si>
    <t>Cơ cấu
(%)</t>
  </si>
  <si>
    <t>Cả thời kỳ</t>
  </si>
  <si>
    <t>(4)=(5)+(6)</t>
  </si>
  <si>
    <t>Chuyển đổi cơ cấu sử dụng đất trong nội
bộ đất nông nghiệp</t>
  </si>
  <si>
    <t>Chuyển đất phi nông nghiệp được quy định
tại Điều 118 Luật Đất đai sang các loại đất
phi nông nghiệp quy định tại Điều 119
hoặc Điều 120 Luật Đất đai</t>
  </si>
  <si>
    <t xml:space="preserve">Đất rừng sản xuất là rừng tự nhiên </t>
  </si>
  <si>
    <t>Loại đất</t>
  </si>
  <si>
    <t>Giảm khác</t>
  </si>
  <si>
    <t>Cộng giảm</t>
  </si>
  <si>
    <t>NSC</t>
  </si>
  <si>
    <t xml:space="preserve"> TỔNG DIỆN TÍCH ĐẤT TỰ NHIÊN </t>
  </si>
  <si>
    <t>Đất nông nghiệp</t>
  </si>
  <si>
    <t>Đất phi nông nghiệp</t>
  </si>
  <si>
    <t>Đất chưa sử dụng</t>
  </si>
  <si>
    <t>Tăng khác</t>
  </si>
  <si>
    <t>Cộng tăng</t>
  </si>
  <si>
    <t>Diện tích đầu kỳ
năm 2023</t>
  </si>
  <si>
    <t>Diện tích cuối kỳ, năm 2030</t>
  </si>
  <si>
    <t>Diện tích 
cuối kỳ năm 2030</t>
  </si>
  <si>
    <t>Hiện trạng sử dụng đất năm 2023 của huyện Thoại Sơn</t>
  </si>
  <si>
    <t>Biến động sử dụng đất năm (2021 - 2023) của huyện Thoại Sơn</t>
  </si>
  <si>
    <t>Kết quả thực hiện Quy hoạch sử dụng đất kỳ trước của huyện Thoại Sơn</t>
  </si>
  <si>
    <t xml:space="preserve">Điều chỉnh quy hoạch sử dụng đất đến năm 2030 của huyện Thoại Sơn </t>
  </si>
  <si>
    <t>Diện tích đất cần thu hồi trong Điều chỉnh quy hoạch sử dụng đất thời kỳ (2021 - 2030) của huyện Thoại Sơn</t>
  </si>
  <si>
    <t>Diện tích cần chuyển mục đích sử dụng đất trong Điều chỉnh quy hoạch sử dụng đất thời kỳ (2021 - 2030) của huyện Thoại Sơn</t>
  </si>
  <si>
    <t>Diện tích các khu vực sử dụng đất cần quản lý nghiêm ngặt trong Điều chỉnh quy hoạch sử dụng đất thời kỳ (2021 - 2030) của huyện Thoại Sơn</t>
  </si>
  <si>
    <t>Phân kỳ Điều chỉnh quy hoạch sử dụng đất cho từng kỳ kế hoạch 05 năm của huyện Thoại Sơn</t>
  </si>
  <si>
    <t>Phân kỳ diện tích đất cần thu hồi trong Điều chỉnh quy hoạch sử dụng đất cho từng kỳ kế hoạch 05 năm của huyện Thoại Sơn</t>
  </si>
  <si>
    <t>Phân kỳ diện tích cần chuyển mục đích sử dụng đất trong Điều chỉnh quy hoạch sử dụng đất cho từng kỳ kế hoạch 05 năm của huyện Thoại Sơn</t>
  </si>
  <si>
    <t>Phân kỳ diện tích các khu vực sử dụng đất cần quản lý nghiêm ngặt trong Điều chỉnh quy hoạch sử dụng đất cho từng kỳ kế hoạch 05 năm của huyện Thoại Sơn</t>
  </si>
  <si>
    <t>Chu chuyển đất đai trong kỳ Điều chỉnh quy hoạch sử dụng đất 10 năm (2021 - 2030) của huyện Thoại Sơn</t>
  </si>
  <si>
    <t>TT Núi Sập</t>
  </si>
  <si>
    <t>TT Phú Hòa</t>
  </si>
  <si>
    <t>TT Óc Eo</t>
  </si>
  <si>
    <t>Tây Phú</t>
  </si>
  <si>
    <t>An Bình</t>
  </si>
  <si>
    <t>Vĩnh Phú</t>
  </si>
  <si>
    <t>Vĩnh Trạch</t>
  </si>
  <si>
    <t>Phú Thuận</t>
  </si>
  <si>
    <t>Vĩnh Chánh</t>
  </si>
  <si>
    <t>Định Mỹ</t>
  </si>
  <si>
    <t>Định Thành</t>
  </si>
  <si>
    <t>Mỹ Phú Đông</t>
  </si>
  <si>
    <t>Vọng Đông</t>
  </si>
  <si>
    <t>Vĩnh Khánh</t>
  </si>
  <si>
    <t>Thoại Giang</t>
  </si>
  <si>
    <t>Bình Thành</t>
  </si>
  <si>
    <t>Vọng Thê</t>
  </si>
  <si>
    <t>HIỆN TRẠNG  SỬ DỤNG ĐẤT NĂM 2023 CỦA HUYỆN THOẠI SƠN</t>
  </si>
  <si>
    <t>BIẾN ĐỘNG SỬ DỤNG ĐẤT NĂM (2021 - 2023) CỦA HUYỆN THOẠI SƠN</t>
  </si>
  <si>
    <t>KẾT QUẢ THỰC HIỆN QUY HOẠCH SỬ DỤNG ĐẤT 
KỲ TRƯỚC CỦA HUYỆN THOẠI SƠN</t>
  </si>
  <si>
    <t>ĐIỀU CHỈNH QUY HOẠCH SỬ DỤNG ĐẤT ĐẾN NĂM 2030 CỦA HUYỆN THOẠI SƠN</t>
  </si>
  <si>
    <t>DIỆN TÍCH ĐẤT CẦN THU HỒI TRONG ĐIỀU CHỈNH QUY HOẠCH SỬ DỤNG ĐẤT THỜI KỲ (2021 - 20230) CỦA HUYỆN THOẠI SƠN</t>
  </si>
  <si>
    <t>DIỆN TÍCH CẦN CHUYỂN MỤC ĐÍCH SỬ DỤNG ĐẤT TRONG ĐIỀU CHỈNH QUY HOẠCH SỬ DỤNG ĐẤT THỜI KỲ (2021 - 2030) CỦA HUYỆN THOẠI SƠN</t>
  </si>
  <si>
    <t>DIỆN TÍCH CÁC KHU VỰC SỬ DỤNG ĐẤT CẦN QUẢN LÝ NGHIÊM NGẶT TRONG ĐIỀU CHỈNH QUY HOẠCH SỬ DỤNG ĐẤT THỜI KỲ (2021 - 2030) CỦA HUYỆN THOẠI SƠN</t>
  </si>
  <si>
    <t>PHÂN KỲ ĐIỀU CHỈNH QUY HOẠCH SỬ DỤNG ĐẤT CHO TỪNG KỲ KẾ HOẠCH 05 NĂM CỦA HUYỆN THOẠI SƠN</t>
  </si>
  <si>
    <t>PHÂN KỲ DIỆN TÍCH ĐẤT CẦN THU HỒI TRONG ĐIỀU CHỈNH QUY HOẠCH SỬ DỤNG ĐẤT CHO TỪNG KỲ KẾ HOẠCH 05 NĂM CỦA HUYỆN THOẠI SƠN</t>
  </si>
  <si>
    <t>PHÂN KỲ DIỆN TÍCH CẦN CHUYỂN MỤC ĐÍCH SỬ DỤNG ĐẤT TRONG ĐIỀU CHỈNH QUY HOẠCH SỬ DỤNG ĐẤT CHO TỪNG KỲ KẾ HOẠCH 05 NĂM CỦA HUYỆN THOẠI SƠN</t>
  </si>
  <si>
    <t>PHÂN KỲ DIỆN TÍCH CÁC KHU VỰC SỬ DỤNG ĐẤT CẦN QUẢN LÝ NGHIÊM NGẶT TRONG ĐIỀU CHỈNH QUY HOẠCH SỬ DỤNG ĐẤT CHO TỪNG KỲ KẾ HOẠCH 05 NĂM CỦA HUYỆN THOẠI SƠN</t>
  </si>
  <si>
    <t>CHU CHUYỂN ĐẤT ĐAI TRONG ĐIỀU CHỈNH QUY HOẠCH SỬ DỤNG ĐẤT 10 NĂM (2021 - 2030) CỦA HUYỆN THOẠI SƠN</t>
  </si>
  <si>
    <t>CHU CHUYỂN ĐẤT ĐAI TRONG KỲ ĐIỀU CHỈNH QUY HOẠCH SỬ DỤNG ĐẤT (2024 - 2030) CỦA HUYỆN THOẠI SƠN</t>
  </si>
  <si>
    <t>Diện tích: ha</t>
  </si>
  <si>
    <t>Chỉ tiêu sử dụng đât</t>
  </si>
  <si>
    <t>Mã loại đất</t>
  </si>
  <si>
    <t>Diện tích hiện trạng năm 2023</t>
  </si>
  <si>
    <t>Chu chuyển các loại đất đến năm 2030</t>
  </si>
  <si>
    <t>Biến động tăng (+); giảm (-)</t>
  </si>
  <si>
    <t>TỔNG DIỆN TÍCH TỰ NHIÊN</t>
  </si>
  <si>
    <t>(6) = (7)+...+(23)</t>
  </si>
  <si>
    <t>Phụ Biểu</t>
  </si>
  <si>
    <t>DANH MỤC CÔNG TRÌNH, DỰ ÁN THỰC HIỆN TRONG ĐIỀU CHỈNH QUY HOẠCH THỜI KỲ 2021 - 2030 CỦA HUYỆN THOẠI SƠN</t>
  </si>
  <si>
    <t>Hạng mục</t>
  </si>
  <si>
    <t>Diện tích quy hoạch 
(ha)</t>
  </si>
  <si>
    <t>Diện tích hiện trạng (ha)</t>
  </si>
  <si>
    <t>Tăng thêm</t>
  </si>
  <si>
    <t>Địa điểm 
(đến cấp xã)</t>
  </si>
  <si>
    <t>Năm thực hiện</t>
  </si>
  <si>
    <t>Ghi chú</t>
  </si>
  <si>
    <t xml:space="preserve">Sử dụng vào loại đất </t>
  </si>
  <si>
    <t>(3) = (4)+(5)</t>
  </si>
  <si>
    <t>A</t>
  </si>
  <si>
    <t>ĐẤT NÔNG NGHIỆP</t>
  </si>
  <si>
    <t>I</t>
  </si>
  <si>
    <t>Đất trồng cây hàng năm khác</t>
  </si>
  <si>
    <t>Vùng chuyên canh màu</t>
  </si>
  <si>
    <t>2024-2025</t>
  </si>
  <si>
    <t>Định hướng 2030</t>
  </si>
  <si>
    <t>II</t>
  </si>
  <si>
    <t>QH vùng cây lâu năm</t>
  </si>
  <si>
    <t>2024 - 2030</t>
  </si>
  <si>
    <t>Chuyển sang cây lâu năm cặp tỉnh lộ 943</t>
  </si>
  <si>
    <t>Vùng cây ăn trái kết hợp tâm linh du lịch Miểu Đá Nổi</t>
  </si>
  <si>
    <t>LUC, NTS, HNK, CLN</t>
  </si>
  <si>
    <t>Chuyển sang cây lâu năm</t>
  </si>
  <si>
    <t>2026-2030</t>
  </si>
  <si>
    <t>QH vùng trồng cây lâu năm</t>
  </si>
  <si>
    <t>III</t>
  </si>
  <si>
    <t>Quỹ đất phát triển đất nông nghiệp khác</t>
  </si>
  <si>
    <t>LUC, ONT</t>
  </si>
  <si>
    <t>B</t>
  </si>
  <si>
    <t>ĐẤT PHI NÔNG NGHIỆP</t>
  </si>
  <si>
    <t>Đất Quốc phòng</t>
  </si>
  <si>
    <t>Công trình huấn luyện</t>
  </si>
  <si>
    <t>Công trình Quốc phòng</t>
  </si>
  <si>
    <t>Núi Sập</t>
  </si>
  <si>
    <t>Phú Hòa</t>
  </si>
  <si>
    <t>Theo Quyết định số 95/QĐ-TTg ngày 16/11/2023</t>
  </si>
  <si>
    <t>Các xã, thị trấn</t>
  </si>
  <si>
    <t>Định Mỹ, Định Thành, Vĩnh Khánh, Vĩnh Phú</t>
  </si>
  <si>
    <t>Khu công nghiệp Định Thành (gđ1: 155 ha; gđ2: 145 ha)</t>
  </si>
  <si>
    <t>Quyết định số 1369/QĐ-TTg ngày 15/11/2023 của TTCP</t>
  </si>
  <si>
    <t>IV</t>
  </si>
  <si>
    <t>Cụm Công nghiệp Vĩnh Trạch</t>
  </si>
  <si>
    <t>Cụm Công nghiệp Tân Thành</t>
  </si>
  <si>
    <t>V</t>
  </si>
  <si>
    <t>Điểm du lịch Núi Trọi</t>
  </si>
  <si>
    <t>LUC,NCS</t>
  </si>
  <si>
    <t>Mở rộng điểm du lịch Miếu Thần Nông</t>
  </si>
  <si>
    <t>Phát triển đất thương mại dịch vụ (siêu thị, trung tâm thương mại,...)</t>
  </si>
  <si>
    <t>Định hướng 2030, vị trí sẽ được  lựa chọn và xác định cụ thể trong giai đoạn lập và thực hiện các thủ tục đầu tư dự án theo quy định của pháp luật.</t>
  </si>
  <si>
    <t>Óc Eo</t>
  </si>
  <si>
    <t>Đất thương mại dịch vụ</t>
  </si>
  <si>
    <t>LUC, CLN</t>
  </si>
  <si>
    <t>Trường mẫu giáo chuyển qua Thương mại dịch vụ</t>
  </si>
  <si>
    <t>Du lịch sinh thái</t>
  </si>
  <si>
    <t>LUC 1,79; NTS 0,15; CLN 0,22, ONT 0,17</t>
  </si>
  <si>
    <t>Cửa hàng Xăng dầu</t>
  </si>
  <si>
    <t>ONT; NTS</t>
  </si>
  <si>
    <t>ONT; CLN</t>
  </si>
  <si>
    <t>Điểm du lịch sinh thái, nghỉ dưỡng</t>
  </si>
  <si>
    <t>Điểm resort nghỉ dưỡng</t>
  </si>
  <si>
    <t>SKC: 6,75; ONT: 0,24; CLN: 0,09</t>
  </si>
  <si>
    <t>Trung tâm thương mại và Khu dân cư vượt lũ</t>
  </si>
  <si>
    <t>Đất phát triển kinh doanh thương mại – dịch vụ</t>
  </si>
  <si>
    <t>Điểm thương mại phía sau trường mẫu giáo</t>
  </si>
  <si>
    <t>Trung tâm thương mại</t>
  </si>
  <si>
    <t>VI</t>
  </si>
  <si>
    <t>Nhà máy nước Định Thành</t>
  </si>
  <si>
    <t>CLN: 0,02, NTS: 0,22; ONT: 0,12</t>
  </si>
  <si>
    <t>Sản xuất Tiểu thủ Công nghiệp</t>
  </si>
  <si>
    <t>LUC (6,2), ONT (1,5)</t>
  </si>
  <si>
    <t>Chuyển công năng trường THCS sang SKC</t>
  </si>
  <si>
    <t>Chuyển công năng UBND thị trấn cũ sang SKC</t>
  </si>
  <si>
    <t>Đất sản xuất kinh doanh tập trung ấp Tân Hiệp A</t>
  </si>
  <si>
    <t xml:space="preserve">Đất sản xuất kinh doanh </t>
  </si>
  <si>
    <t>Nhà máy sản xuất thuốc thú y thủy sản</t>
  </si>
  <si>
    <t>NTD, ODT</t>
  </si>
  <si>
    <t>Trạm cấp nước mới</t>
  </si>
  <si>
    <t>Kho dự trữ lương thực</t>
  </si>
  <si>
    <t>LUC, NTS, ONT, CLN</t>
  </si>
  <si>
    <t>Đất phát triển sản xuất kinh doanh</t>
  </si>
  <si>
    <t>Lò Sấy</t>
  </si>
  <si>
    <t>2026 - 2030</t>
  </si>
  <si>
    <t>Đất sản xuất kinh doanh</t>
  </si>
  <si>
    <t>Nhà máy nước Vĩnh Phú</t>
  </si>
  <si>
    <t>Nhà máy nước Vĩnh Trạch</t>
  </si>
  <si>
    <t>Cơ sở Phối trộn phân bón</t>
  </si>
  <si>
    <t>CLN:0,46, ONT: 0,06</t>
  </si>
  <si>
    <t>Công ty bê tông  (Mở rộng giai đoạn 1 là 1,21 ha)</t>
  </si>
  <si>
    <t>ONT: 0,35; BHK: 0,13; CLN: 0,43, LUC: 1,52</t>
  </si>
  <si>
    <t xml:space="preserve">Nhà máy gạo </t>
  </si>
  <si>
    <t>LUC:1,02 , CLN: 0,05, DTL: 0,05; ONT: 0,06</t>
  </si>
  <si>
    <t xml:space="preserve">Mở rộng Nhà máy xay xát và lò sấy </t>
  </si>
  <si>
    <t>Lò giết mổ tập trung</t>
  </si>
  <si>
    <t>VII</t>
  </si>
  <si>
    <t>Đất giao thông</t>
  </si>
  <si>
    <t>Nâng cấp, mở rộng đường vào Núi Trọi</t>
  </si>
  <si>
    <t>Mở rộng tuyến bờ nam kênh D</t>
  </si>
  <si>
    <t>LUC, CLN, ONT</t>
  </si>
  <si>
    <t>Mở rộng tuyến bờ bắc kênh B</t>
  </si>
  <si>
    <t>CLN, ONT</t>
  </si>
  <si>
    <t>Mở rộng tuyến Rạch Giá - Long Xuyên (đoạn từ TT Núi Sập đến giáp ranh Kiên Giang)</t>
  </si>
  <si>
    <t>QĐ 2066/QĐ-UBND ngày 21/12/2023; Định hướng 2030</t>
  </si>
  <si>
    <t>Mở rộng tuyến bắc xã Diễu</t>
  </si>
  <si>
    <t>Mở rộng tuyền giao thông Nam Ba Thê cũ</t>
  </si>
  <si>
    <t>Mở rộng tuyền giao thông Bắc Ba Thê cũ</t>
  </si>
  <si>
    <t>Mở rộng tuyến Bắc kênh Thoại Giang 3</t>
  </si>
  <si>
    <t>Mở rộng tuyến Nam kênh Thoại Giang 3</t>
  </si>
  <si>
    <t>Mở rộng tuyến Nam kênh Thoại Giang 2</t>
  </si>
  <si>
    <t>Mở rộng đường ấp chiến lược</t>
  </si>
  <si>
    <t>Quốc Lộ 91D 15,92 ha (Bình Thành 8,12, Óc Eo 5,60, Vọng Thê 2,20)</t>
  </si>
  <si>
    <t>Bình Thành, Óc Eo, Vọng Thê</t>
  </si>
  <si>
    <t>Cầu Thoại Giang 2</t>
  </si>
  <si>
    <t>Bình Thành, Thoại Giang</t>
  </si>
  <si>
    <t>Quy hoạch chợ Trường Tiền (đất giao thông)</t>
  </si>
  <si>
    <t>LUC; ONT</t>
  </si>
  <si>
    <t>Dự án đầu tư xây dựng đường cao tốc Châu Đốc - Cần Thơ - Sóc Trăng giai đoạn 1 (Định Mỹ, Định Thành, Vĩnh Khánh, Vĩnh Phú)</t>
  </si>
  <si>
    <t>LUC; CLN; ONT; DTL</t>
  </si>
  <si>
    <t>Nghị quyết số 60/2022/QH15 về chủ trương đầu tư Dự án đầu tư xây dựng đường bộ cao tốc Châu Đốc - Cần Thơ - Sóc Trăng giai đoạn 1</t>
  </si>
  <si>
    <t>Mở rộng đường giao thông Kênh F (bờ Đông)</t>
  </si>
  <si>
    <t>Mở rộng đường bờ Tây kênh G (từ TL943-DH78)</t>
  </si>
  <si>
    <t>Quyết định số 660/QĐ-UBND ngày 24/3/2023 của UBND huyện Thoại Sơn về việc phê duyệt báo cáo kinh tế kỹ thuật xây dựng công trình Nâng cấp, cải tạo mặt đường tuyến Tây kênh G (Đoạn từ ĐT.943 đến ĐH.78) địa điểm: Xã ĐịnhThành, huyện Thoại Sơn, tỉnh An Giang; Dự án đang trình HĐND tỉnh thông qua</t>
  </si>
  <si>
    <t>Mở rộng bờ Tây kênh G (TL943 đến ranh Cần Thơ)</t>
  </si>
  <si>
    <t>Mở rộng bờ Đông kênh G (TL943 đến ranh Cần Thơ)</t>
  </si>
  <si>
    <t>LUC: 0,47; ONT: 0,20</t>
  </si>
  <si>
    <t>Mở rộng bờ Đông kênh H (TL943 đến DH78)</t>
  </si>
  <si>
    <t>Mở rộng bờ Đông kênh F (TL943 đến ranh Cần Thơ)</t>
  </si>
  <si>
    <t>Mở rộng bờ Đông kênh G (TL943 đến DH78)</t>
  </si>
  <si>
    <t>Mở rộng bờ Đông kênh Trục</t>
  </si>
  <si>
    <t>Mở rộng kênh ông Đốc</t>
  </si>
  <si>
    <t>Tuyến tránh (Định Thành - TT. Núi Sập)</t>
  </si>
  <si>
    <t>Định Thành - Núi Sập</t>
  </si>
  <si>
    <t>Bến xe huyện</t>
  </si>
  <si>
    <t>Bãi Xe khu vực Thiền Viện</t>
  </si>
  <si>
    <t>Tuyến tránh (giai đoạn 2)</t>
  </si>
  <si>
    <t>LUC, ODT</t>
  </si>
  <si>
    <t>Đường nối tuyến tránh - kênh 600</t>
  </si>
  <si>
    <t>Tuyến đường vành đai</t>
  </si>
  <si>
    <t>Đường dẫn vành đai</t>
  </si>
  <si>
    <t>Đường Phan Đình Phùng nối dài</t>
  </si>
  <si>
    <t>Mở mới tuyến đường gần trụ sở công an huyện (điểm đầu đường đấu nối với đường số 1, điểm cuối đường cặp kênh 600)- R: 15 m</t>
  </si>
  <si>
    <t>(LUC: 0.32), (DTL:0.03)</t>
  </si>
  <si>
    <t>Tuyến đường kênh E</t>
  </si>
  <si>
    <t>(LUC: 3,03), (ODT: 0,30)</t>
  </si>
  <si>
    <t>QĐ 2066/QĐ-UBND ngày 21/12/2023; Nghị quyết số 39/NQ-HĐND ngày 12/12/2022</t>
  </si>
  <si>
    <t>Giao thông khu dân cư cán bộ gần công an huyện cũ</t>
  </si>
  <si>
    <t>LUC. ODT</t>
  </si>
  <si>
    <t>Bến tàu khách Núi Sập</t>
  </si>
  <si>
    <t>Tuyến giao thông Núi Sập - Bình Thành (Kênh Xã Kịnh - Kênh B)</t>
  </si>
  <si>
    <t>Núi Sập, Bình Thành</t>
  </si>
  <si>
    <t>Tuyến nối Khu hành chính - ĐT.943B (Núi Sập: 0,20 ha; Định Thành: 3,90 ha)</t>
  </si>
  <si>
    <t>Núi Sập, Định Thành</t>
  </si>
  <si>
    <t>Mở rộng đường Kênh Thổ Mô</t>
  </si>
  <si>
    <t>LUC, ODT, HNK</t>
  </si>
  <si>
    <t>Mở rộng đường Vành Đai Núi</t>
  </si>
  <si>
    <t>Mở rộng Hẻm 3 Sanh</t>
  </si>
  <si>
    <t>Mở rộng đường Phan Thanh Giản</t>
  </si>
  <si>
    <t>Mở rộng đường lên núi Ba Thê</t>
  </si>
  <si>
    <t>Mở rộng hẻm Tư Sài</t>
  </si>
  <si>
    <t>Tuyến Nam kênh Ba Thê Mới</t>
  </si>
  <si>
    <t>Mở rộng đường Kiên Hảo</t>
  </si>
  <si>
    <t>ODT, LUC</t>
  </si>
  <si>
    <t>Quỹ đất Sân vận động vị trí mới</t>
  </si>
  <si>
    <t>Nâng cấp, mở rộng đường vào Khu di tích đặc biệt Óc Eo - Ba Thê (đoạn từ cầu Thoại Giang  đến cầu Núi Nhỏ)</t>
  </si>
  <si>
    <t>LUC, CLN, ODT</t>
  </si>
  <si>
    <t>Óc Eo, Vọng Đông</t>
  </si>
  <si>
    <t>QĐ 2066/QĐ-UBND ngày 21/12/2023; Nghị quyết số 11/NQ-HĐND ngày 12/7/2022</t>
  </si>
  <si>
    <t>Bến xe</t>
  </si>
  <si>
    <t>Mở rộng tuyến giao thông kênh ranh</t>
  </si>
  <si>
    <t>Mở mới tuyến giao thông đường tránh Phú Hòa</t>
  </si>
  <si>
    <t>Đường số 7  CDC Phú Hữu</t>
  </si>
  <si>
    <t>Nghị quyết số 11/NQ-HĐND ngày 12/7/2022</t>
  </si>
  <si>
    <t>Mở rộng đường nối Mặc Cần Dện đi kênh Xã đội</t>
  </si>
  <si>
    <t>Cầu Phú Vĩnh</t>
  </si>
  <si>
    <t>Mở rộng tuyến giao thông tây rạch Bờ Ao (điểm đầu ranh Phú Thuận - Mỹ Thới, điểm cuối ranh Phú Thuận - Phú Hòa)</t>
  </si>
  <si>
    <t>QĐ 2066/QĐ-UBND ngày 21/12/2023</t>
  </si>
  <si>
    <t>Tuyến giao thông nam Đòn Dong (điểm đầu ranh Phú Thuận - Mỹ Thạnh, điểm cuối ranh Phú Thuận - Vĩnh Chánh)</t>
  </si>
  <si>
    <t>Mở rộng tuyến giao thông tây kênh Phú Tây (điểm đầu kênh Đào đến Bến đò số 6.</t>
  </si>
  <si>
    <t>LUC, NTS, ONT</t>
  </si>
  <si>
    <t>Mở rộng tuyến giao thông đông rạch Bờ Ao (điểm đầu ranh Phú Thuận - Mỹ Thới, điểm cuối ranh Phú Thuận - Phú Hòa)</t>
  </si>
  <si>
    <t>Mở rộng tuyến giao thông tây kênh xã Đội (điểm đầu ngã ba kênh Xã Đội - kênh Đòn Dong, điểm cuối ranh Phú Hòa - Đòn Dong).</t>
  </si>
  <si>
    <t>Mở rộng tuyến giao thông Tây kênh Hương Điền (điểm đầu cầu Hương Điền, điểm cuối ngã ba kênh Hương Điền - kênh Lung Xẻo Mây)</t>
  </si>
  <si>
    <t>Mở rộng tuyến giao thông đông kênh Phú Tây (điểm đầu cầu kênh Đào trong, điểm cuối cầu Trạm bơm)</t>
  </si>
  <si>
    <t>LUC, NTS, CLN, ONT</t>
  </si>
  <si>
    <t>Mở rộng tuyến giao thông Đông kênh Hương Điền</t>
  </si>
  <si>
    <t>LUC, NTS, HNK</t>
  </si>
  <si>
    <t>Mở rộng tuyến giao thông nam kênh ông Đốc</t>
  </si>
  <si>
    <t>Mở rộng tuyến giao thông bờ Bắc kênh Cái Sắn</t>
  </si>
  <si>
    <t>Mở rộng tuyến giao thông bờ đông kênh Ranh Mỹ Hòa - Mỹ Thới</t>
  </si>
  <si>
    <t>Mở rộng tuyến giao thông bờ bắc kênh Đòn Dong (đoạn từ kênh Xã Đội đến kênh Xáng Mới)</t>
  </si>
  <si>
    <t>Mở rộng tuyến giao thông bờ bắc kênh Đòn Dong (đoạn từ kênh Xáng Mới đến kênh Ranh Mỹ Thạnh)</t>
  </si>
  <si>
    <t>ONT, CLN</t>
  </si>
  <si>
    <t>Mở rộng tuyến giao thông Đức Thành 5 (qua kênh Xáng Mới)</t>
  </si>
  <si>
    <t>Mở rộng tuyến giao thông kênh Ranh Mỹ Thạnh - Vĩnh Chánh</t>
  </si>
  <si>
    <t>LUC, NTS, CLN</t>
  </si>
  <si>
    <t>Mở rộng tuyến giao thông kênh Đào nhỏ</t>
  </si>
  <si>
    <t>LUC, NTS, ONT, DGD</t>
  </si>
  <si>
    <t>Mở rộng tuyến giao thông kênh Sua Đũa (bờ bắc)</t>
  </si>
  <si>
    <t>Mở rộng tuyến giao thông bờ đông rạch Bờ Ao</t>
  </si>
  <si>
    <t>Tuyến đường nối QL 80 giáp Cần Thơ</t>
  </si>
  <si>
    <t>Tuyến Đường tỉnh 943B: Phú Thuận (8,58 ha), Vĩnh Chánh (11,46 ha), Vĩnh Trạch (6,19 ha), Vĩnh Khánh (5,39 ha), Định Thành (16,27 ha), Núi Sập (0,71 ha), Thoại Giang (13,06 ha), Vọng Đông (12 ha), Óc Eo (2,57 ha)</t>
  </si>
  <si>
    <t>LUC, CLN, ONT, ODT</t>
  </si>
  <si>
    <t>Phú Thuận, Vĩnh Chánh, Vĩnh Trạch, Vĩnh Khánh, Định Thành, Núi Sập, Thoại Giang, Vọng Đông, Óc Eo</t>
  </si>
  <si>
    <t>Mở rộng đường tuyến bờ Nam kênh Ranh Làng rộng 7,5m</t>
  </si>
  <si>
    <t>Mở rộng đường tuyến bờ Tây kênh Mướp Giăng rộng 7,5</t>
  </si>
  <si>
    <t>Mở rộng đường tuyến bờ Nam kênh Phú Tuyến 1 rộng 7,5</t>
  </si>
  <si>
    <t>LUC, ONT, HNK</t>
  </si>
  <si>
    <t>Mở rộng đường tuyến bờ Nam kênh Trường Tiền rộng 7,5m</t>
  </si>
  <si>
    <t>Mở rộng đường tuyến bờ Nam kênh Vĩnh Tây rộng 5,5m</t>
  </si>
  <si>
    <t>MR Đường TL 947</t>
  </si>
  <si>
    <t>MR Bờ nam kênh Huệ Đức (kênh Ranh làng rộng 7,5m)</t>
  </si>
  <si>
    <t>0,50 LUC; O,03 ONT</t>
  </si>
  <si>
    <t>Mở rộng Tuyến giao thông kênh ranh Tri Tôn rộng 9m</t>
  </si>
  <si>
    <t>Mở rộng đường tuyến bờ Đông kênh 600</t>
  </si>
  <si>
    <t>Đường nối từ bờ Đông kênh 600 đến khu dân cư ven sông Rạch Giá - Long Xuyên</t>
  </si>
  <si>
    <t>Mở rộng đường tuyến bờ Bắc kênh 600</t>
  </si>
  <si>
    <t>Nâng cấp, mở rộng Đường tỉnh 943 (đoạn từ cầu Thoại Giang đến cầu Núi nhỏ)</t>
  </si>
  <si>
    <t>Sân Vận Động</t>
  </si>
  <si>
    <t>Mở rộng giao thông đường Rạch Ông Thiên (bờ Tây)</t>
  </si>
  <si>
    <t>Mở rộng giao thông đường Kênh Thanh Niên (bờ Đông)</t>
  </si>
  <si>
    <t>Đường vòng kênh Thanh Niên</t>
  </si>
  <si>
    <t>18, 51</t>
  </si>
  <si>
    <t>Mở rộng giao thông Kênh Lẩm (bờ Bắc)</t>
  </si>
  <si>
    <t>Mở rộng đường tuyến bờ Nam kênh Đòn Dong</t>
  </si>
  <si>
    <t>Mở rộng đường tuyến bờ Đông kênh Núi Chóc - Năng Gù</t>
  </si>
  <si>
    <t>LUC, ONT, NTS</t>
  </si>
  <si>
    <t>Mở rộng giao thông Tây Bà Cả</t>
  </si>
  <si>
    <t>Cầu Thành Vĩnh</t>
  </si>
  <si>
    <t>Mở rộng đường tuyến bờ Tây kênh 3A</t>
  </si>
  <si>
    <t>LUC, ONT, CLN</t>
  </si>
  <si>
    <t>Mở rộng đường tuyến bờ Nam Kênh Vành Đai</t>
  </si>
  <si>
    <t>Mở rộng đường tuyến bờ Đông Mương ranh Kiên Giang</t>
  </si>
  <si>
    <t>Mở rộng tuyến giao thông đường tỉnh 947 (bờ Đông kênh Mướp Văn - Cảng Dừa)</t>
  </si>
  <si>
    <t>Mở rộng tuyến giao thông ranh Tri Tôn - Thoại Sơn rộng 9m</t>
  </si>
  <si>
    <t>Mở rộng tuyến giao thông kênh 3A rộng 9m</t>
  </si>
  <si>
    <t>Đường tỉnh 947 B</t>
  </si>
  <si>
    <t>Vọng Thê - An Bình - Tây Phú</t>
  </si>
  <si>
    <t>VIII</t>
  </si>
  <si>
    <t>Đất thủy lợi</t>
  </si>
  <si>
    <t>Kênh thủy lợi nối từ kênh Ranh ấp Trung Phú 2,3,4 đến kênh Mương Trâu</t>
  </si>
  <si>
    <t>Kiểm soát lũ vùng Tây sông Hậu (hạng mục cống số 2)</t>
  </si>
  <si>
    <t>Nghị quyết số 47/NQ-HĐND ngày 08/12/2021</t>
  </si>
  <si>
    <t>Trạm Bơm Tân Huệ</t>
  </si>
  <si>
    <t>Quyết định số 319/QĐ-UBND ngày 17/02/2020 UBND tỉnh về việc phê duyệt điều chỉnh bổ sung danh mục Đề án phát triển hệ thống trạm bơm điện phục vụ tưới, tiêu trên địa bàn tỉnh An Giang.</t>
  </si>
  <si>
    <t>Trạm Bơm Tân Vọng</t>
  </si>
  <si>
    <t>IX</t>
  </si>
  <si>
    <t>Đất xây dựng cơ sở văn hóa</t>
  </si>
  <si>
    <t>Nhà Thiếu nhi và thư viện huyện</t>
  </si>
  <si>
    <t>2023 - 2030</t>
  </si>
  <si>
    <t>Trung tâm văn hóa- thể thao (Trung tâm học tập cộng đồng)</t>
  </si>
  <si>
    <t>Trung tâm văn hóa- thể thao</t>
  </si>
  <si>
    <t>ONT, CLN, NTS</t>
  </si>
  <si>
    <t>Công viên, cây xanh</t>
  </si>
  <si>
    <t>Khu sinh hoạt văn hóa đồng bào dân tộc</t>
  </si>
  <si>
    <t>Trung tâm văn hóa- thể thao (Trung tâm học tập cộng đồng và công viên)</t>
  </si>
  <si>
    <t>Khu di tích cách mạng cảng dừa công viên - thể thao</t>
  </si>
  <si>
    <t>X</t>
  </si>
  <si>
    <t>Quy hoạch Bệnh viện Đa khoa</t>
  </si>
  <si>
    <t>Mở rộng trạm y tế</t>
  </si>
  <si>
    <t>Nghị quyết số 39/NQ-HĐND ngày 12/12/2022</t>
  </si>
  <si>
    <t>Mở rộng trung tâm y tế huyện Thoại Sơn</t>
  </si>
  <si>
    <t>0,15 ONT; 0,27 CLN</t>
  </si>
  <si>
    <t>QĐ 2066/QĐ-UBND ngày 21/12/2023; 2472/QĐ-UBND 23/10/2020</t>
  </si>
  <si>
    <t>Trạm y Tế</t>
  </si>
  <si>
    <t>XI</t>
  </si>
  <si>
    <t>Đất giáo dục - đào tạo</t>
  </si>
  <si>
    <t>Mở rộng trường mẫu giáo Bình Thành</t>
  </si>
  <si>
    <t>ONT, LUC</t>
  </si>
  <si>
    <t>Mở rộng trường tiểu học B điểm chính</t>
  </si>
  <si>
    <t>Mở rộng trường Tiểu học điểm chính</t>
  </si>
  <si>
    <t>Mở rộng trường Mẫu Giáo ấp Tân Mỹ</t>
  </si>
  <si>
    <t>Trường THCS Núi Sập</t>
  </si>
  <si>
    <t xml:space="preserve"> </t>
  </si>
  <si>
    <t>Trường tiểu học Thoại Ngọc Hầu</t>
  </si>
  <si>
    <t>Mở rộng Trường THPT Vọng Thê</t>
  </si>
  <si>
    <t>Trường tiểu học A điểm phụ</t>
  </si>
  <si>
    <t>NTS, LUC</t>
  </si>
  <si>
    <t>Trường tiểu học A điểm chính</t>
  </si>
  <si>
    <t>Trường THCS Phú Hòa</t>
  </si>
  <si>
    <t>Trường đào tạo nghề</t>
  </si>
  <si>
    <t>Mở rộng trường tiểu học B Phú Hòa (2 điểm chính và phụ)</t>
  </si>
  <si>
    <t>Mở rộng trường mẫu giáo Phú Hòa</t>
  </si>
  <si>
    <t>Chợ chuyển qua trường mẫu giáo (ấp kênh Đào)</t>
  </si>
  <si>
    <t>Mở rộng Trường mẫu giáo (ấp Phú Thuận)</t>
  </si>
  <si>
    <t>Trường mầm non (ấp Trung Bình)</t>
  </si>
  <si>
    <t xml:space="preserve">Trường tiểu học A Thoại Giang vị trí mới </t>
  </si>
  <si>
    <t>Mở rộng trường tiểu học B điểm chính (ấp Trung Phú 3)</t>
  </si>
  <si>
    <t>Mở rộng trường THCS Vĩnh Phú</t>
  </si>
  <si>
    <t>Trường Mẫu Giáo Vĩnh Trạch (Điểm phụ)</t>
  </si>
  <si>
    <t>Mở rộng Trường THCS Vĩnh Trạch</t>
  </si>
  <si>
    <t>Trường Mẫu Giáo Vĩnh Trạch (ấp Trung Bình Nhì)</t>
  </si>
  <si>
    <t>XII</t>
  </si>
  <si>
    <t>Đất xây dựng cơ sở thể dục thể thao</t>
  </si>
  <si>
    <t>Sân thể dục - thể thao xã</t>
  </si>
  <si>
    <t>Mở rộng sân vận động</t>
  </si>
  <si>
    <t>Sân vận động</t>
  </si>
  <si>
    <t>Khu văn hóa - thể thao</t>
  </si>
  <si>
    <t>XIII</t>
  </si>
  <si>
    <t>Đất công trình năng lượng</t>
  </si>
  <si>
    <t>Nhà Máy Xăng Sinh học E5-E10</t>
  </si>
  <si>
    <t>LUC, DTT, DGD</t>
  </si>
  <si>
    <t>Mở rộng điện lực</t>
  </si>
  <si>
    <t>DGT: 0,01; ODT: 0,01</t>
  </si>
  <si>
    <t>Đường dây 110KV Tri Tôn - Thoại Sơn</t>
  </si>
  <si>
    <t>Định Mỹ, Mỹ Phú Đông, Tây Phú</t>
  </si>
  <si>
    <t>Trạm biến áp 110KV Vọng Thê</t>
  </si>
  <si>
    <t>Đường dây 110KV Long Xuyên 2 - Thoại Sơn</t>
  </si>
  <si>
    <t>Phú Hòa, Vĩnh Trạch, Định Thành</t>
  </si>
  <si>
    <t>Treo dây mạch 2 Tri Tôn - Thoại Sơn</t>
  </si>
  <si>
    <t>Treo dây mạch 2 Long Xuyên - Thoại Sơn</t>
  </si>
  <si>
    <t>XIV</t>
  </si>
  <si>
    <t>Kho lương thực</t>
  </si>
  <si>
    <t>XV</t>
  </si>
  <si>
    <t>Chuyển thửa đất ở sang nhà trưng bày Óc Eo (54m2)</t>
  </si>
  <si>
    <t>Nhà bia tưởng niệm</t>
  </si>
  <si>
    <t>Gò Danh Sang</t>
  </si>
  <si>
    <t>Gò Sáu Thuận</t>
  </si>
  <si>
    <t>Xây dựng hệ thống mái che bảo tồn các hố khảo cổ tại khu di tích Óc Eo - Ba Thê</t>
  </si>
  <si>
    <t>QĐ 2066/QĐ-UBND ngày 21/12/2023; Công Văn số 2866/VPUBND-KTTH ngày 06/06/2024 của Văn phòng UBND tỉnh</t>
  </si>
  <si>
    <t>Quỹ đất di tich Óc Eo</t>
  </si>
  <si>
    <t>CLN, ODT</t>
  </si>
  <si>
    <t>XVI</t>
  </si>
  <si>
    <t>Đất bãi thải, xử lý chất thải</t>
  </si>
  <si>
    <t>Trạm xử lý nước thải thị trấn Núi Sập</t>
  </si>
  <si>
    <t>Trạm xử lý nước thải thị trấn Phú Hòa</t>
  </si>
  <si>
    <t>Trạm xử lý nước thải thị trấn Óc Eo</t>
  </si>
  <si>
    <t>Khu xử lý chất thải rắn vùng huyện, vùng liên huyện</t>
  </si>
  <si>
    <t>XVII</t>
  </si>
  <si>
    <t>Đất cơ sở tôn giáo</t>
  </si>
  <si>
    <t>Mở rộng chùa An Hương</t>
  </si>
  <si>
    <t>Văn bản số 2953/STNMT-ĐĐ ngày 11/11/2019 của sở Tài nguyên và Môi trường về việc hướng dẫn thủ tục giao đất cho Chùa An Hương</t>
  </si>
  <si>
    <t>Ban trị sự Phật giáo Hòa Hảo</t>
  </si>
  <si>
    <t>CLN, NTS</t>
  </si>
  <si>
    <t>Quyết định số 1186/QĐ-UBND ngày 9/6/2022 của UBND tỉnh An Giang về việc giao đất cho Ban trị sự Giáo hội Phật giáo Hòa Hảo xã Định Thành</t>
  </si>
  <si>
    <t>Chùa Huỳnh Long</t>
  </si>
  <si>
    <t>Quyết định số 1194/QĐ-UBND ngày 10/6/2024 của UBND tỉnh An Giang về viêc giao đất cho chùa Hùynh Long</t>
  </si>
  <si>
    <t>Xây dựng chùa Phật Quang</t>
  </si>
  <si>
    <t>LUC: 0,46; CLN: 0,14 ; ONT: 0,06</t>
  </si>
  <si>
    <t>Quyết định số 1126/UBND-HGVX ngày 29/9/2022 của UBND tỉnh An Giang về việc cơ sở tín ngưỡng gia nhập Giáo hội Phật giáo Việt Nam; Văn bản số 110/QĐ.BTS ngày 4/10/2022 của Giáo hội Phật giáo Việt Nam tỉnh An Giang về việc công nhận Chùa Phật Quang là cơ sở thờ tự của GHPGVN</t>
  </si>
  <si>
    <t>Mở rộng Chùa Quan Âm</t>
  </si>
  <si>
    <t>LUC: 0,16; DTL: 0,01, NTS: 0,04; CLN: 0,30</t>
  </si>
  <si>
    <t>Công văn số 3800/VPUBND-KTN ngày 11/7/2022 của Văn phòng UBND tỉnh An Giang về việc xử lý đề nghị giao đất cho 03 cơ sở tôn giáo, trong đó Chấp thuận chủ trương giao đất cho Chùa Quan Âm,  xã Vĩnh Trạch</t>
  </si>
  <si>
    <t>Tịnh Thất Ngọc Quang</t>
  </si>
  <si>
    <t>ODT, NTS</t>
  </si>
  <si>
    <t>Công văn số 1754/VPUBND-KTN ngày 19/4/2021 của Văn phòng UBND tỉnh An Giang về việc Chấp thuận chủ trương giao đất cho Tịnh thất Ngọc Quang, thị trấn Núi Sập</t>
  </si>
  <si>
    <t>XVIII</t>
  </si>
  <si>
    <t>Mở rộng Nghĩa địa</t>
  </si>
  <si>
    <t>Nghĩa địa</t>
  </si>
  <si>
    <t>XIX</t>
  </si>
  <si>
    <t>Cơ sở chăm sóc người già và trẻ em khuyết tật</t>
  </si>
  <si>
    <t>XX</t>
  </si>
  <si>
    <t>Đất chợ</t>
  </si>
  <si>
    <t>Chợ Tây Cò</t>
  </si>
  <si>
    <t>Kế hoạch số 281/KH-UBND ngày 12/5/2022 của UBND tỉnh</t>
  </si>
  <si>
    <t>Chợ Ba Bần</t>
  </si>
  <si>
    <t>Chợ Thoại Giang</t>
  </si>
  <si>
    <t>XXI</t>
  </si>
  <si>
    <t>Văn phòng ấp Nam Huề</t>
  </si>
  <si>
    <t>Văn phòng ấp Phú Hữu</t>
  </si>
  <si>
    <t>Văn phòng khóm Trung Sơn</t>
  </si>
  <si>
    <t>Mở rộng văn phòng ấp Phú Thạnh</t>
  </si>
  <si>
    <t>Mở rộng văn phòng ấp Phú Hùng</t>
  </si>
  <si>
    <t>Mở rộng văn phòng ấp Phú Hòa</t>
  </si>
  <si>
    <t>Văn phòng ấp Đông An</t>
  </si>
  <si>
    <t>Mở rộng văn phòng ấp Trung Phú 1</t>
  </si>
  <si>
    <t>Mở rộng văn phòng ấp Trung Phú 3</t>
  </si>
  <si>
    <t>Chuyển trường Tiểu học Vọng Thê sang Văn phòng ấp Tân Thành</t>
  </si>
  <si>
    <t>XXII</t>
  </si>
  <si>
    <t>Chuyển đổi chợ thành công viên</t>
  </si>
  <si>
    <t>Công viên, cây xanh (chuyển từ bến xe và cư xá giáo viên)</t>
  </si>
  <si>
    <t>DGT 0,20, ODT 0,08</t>
  </si>
  <si>
    <t>Chuyển công năng thị đội cũ thành công viên</t>
  </si>
  <si>
    <t>XXIII</t>
  </si>
  <si>
    <t>Đất ở nông thôn</t>
  </si>
  <si>
    <t>Mở rộng cụm dân cư Sơn Hiệp</t>
  </si>
  <si>
    <t>Quy hoạch các tuyến đất LUC sang đất ONT</t>
  </si>
  <si>
    <t>Khu dân cư ấp Nam Huề</t>
  </si>
  <si>
    <t>Nghị quyết số 06/2021/NQ-HĐND ngày 19/8/2021</t>
  </si>
  <si>
    <t>Phát triển đất ở</t>
  </si>
  <si>
    <t>Chuyển đổi Trạm Y tế cũ thành đất ở</t>
  </si>
  <si>
    <t>Khu dân cư vượt lũ Bình Thành</t>
  </si>
  <si>
    <t>Quỹ đất phát triển đất ở</t>
  </si>
  <si>
    <t>Mở rộng Khu dân cư (Hòa Thành)</t>
  </si>
  <si>
    <t>Mở rộng khu dân cư và chợ kênh F</t>
  </si>
  <si>
    <t>ONT, LUC, CLN</t>
  </si>
  <si>
    <t>Khu dân cư ấp Tân Mỹ</t>
  </si>
  <si>
    <t>Tuyến đất ở kênh ranh làng</t>
  </si>
  <si>
    <t>Dự án Khu đô thị và thương mại dịch vụ</t>
  </si>
  <si>
    <t>Mở rộng Khu dân cư ấp Bắc Thạnh</t>
  </si>
  <si>
    <t>Khu đô thị kết hợp thương mại dịch vụ</t>
  </si>
  <si>
    <t>Tuyến đất ở kênh ranh Vọng Đông ( từ Thoại Giang 2 - Thoại Giang 1 - ĐT.943</t>
  </si>
  <si>
    <t>Chuyển TSC qua đất ONT</t>
  </si>
  <si>
    <t>Mở rộng KDC gần chợ Trung tâm xã</t>
  </si>
  <si>
    <t>Cụm dân cư Trung Phú 4</t>
  </si>
  <si>
    <t>Khu dân cư ấp Trung Phú 2</t>
  </si>
  <si>
    <t>Mở rộng cụm dân cư Trung Phú 3</t>
  </si>
  <si>
    <t>Mở rộng Khu dân cư + Chợ</t>
  </si>
  <si>
    <t>LUC, NTS</t>
  </si>
  <si>
    <t>Khu Dân cư Vĩnh Trạch (ấp Vĩnh Trung)</t>
  </si>
  <si>
    <t>Khu dân cư Vĩnh Trạch</t>
  </si>
  <si>
    <t>Khu dân cư kết hợp TMD (vòng Núi Tượng)</t>
  </si>
  <si>
    <t>Khu dân cư</t>
  </si>
  <si>
    <t>Mở rộng Khu dân cư</t>
  </si>
  <si>
    <t>Khu Dân Cư Tân Thành</t>
  </si>
  <si>
    <t>SKN, LUC, DTL</t>
  </si>
  <si>
    <t>Tuyến đất ở ranh Tri Tôn - Thoại Sơn</t>
  </si>
  <si>
    <t>Tuyến đất ở kênh 3 A</t>
  </si>
  <si>
    <t>Tuyến đất ở kênh Núi Trọi</t>
  </si>
  <si>
    <t>XXIV</t>
  </si>
  <si>
    <t>Đất ở đô thị</t>
  </si>
  <si>
    <t>Khu Dân cư Núi Cậu</t>
  </si>
  <si>
    <t>Khu Dân cư đô thị</t>
  </si>
  <si>
    <t>Dự án Khu đô thị kết hợp thương mại dịch vụ</t>
  </si>
  <si>
    <t>Khu dân cư cặp tuyến tránh</t>
  </si>
  <si>
    <t>Khu đô thị</t>
  </si>
  <si>
    <t>Tuyến dân cư kênh vòng núi (điểm đầu kênh mương lộ điểm cuối kênh E)- R: 50 m</t>
  </si>
  <si>
    <t>Tuyến dân cư kênh Cống Vong (điểm đầu kênh Hai Xương điểm cuối đường dẫn vành đai)- R: 50 m</t>
  </si>
  <si>
    <t>(LUC: 0.3), (ODT: 0.65)</t>
  </si>
  <si>
    <t>Dự án Khu đô thị và Thương mại dịch vụ ấp Tân Hiêp A</t>
  </si>
  <si>
    <t>Khu Dân Cư ấp Tân Hiệp B</t>
  </si>
  <si>
    <t>Chuyển công năng nhà máy nước sang đất ở</t>
  </si>
  <si>
    <t>Khu dân cư nhà ở Thương mại thị trấn Phú Hòa (ODT: 0,54, DGT: 0,31; DKV: 0,06)</t>
  </si>
  <si>
    <t>ODT: 0,30; SKC: 0,55, CLN: 0,06</t>
  </si>
  <si>
    <t>Khu đô thị thị trấn Phú Hòa 1</t>
  </si>
  <si>
    <t>Khu đô thị thị trấn Phú Hòa 2</t>
  </si>
  <si>
    <t>LUC, CLN, ODT, DTL</t>
  </si>
  <si>
    <t>Khu dân cư Phú Hòa (khu vực ranh kênh Tổ Y tế)</t>
  </si>
  <si>
    <t>ODT, LUC, CLN, DTL</t>
  </si>
  <si>
    <t>XXV</t>
  </si>
  <si>
    <t>Khu hành chính huyện dự kiến</t>
  </si>
  <si>
    <t>Trụ sở tòa án huyện Thoại Sơn</t>
  </si>
  <si>
    <t>Thị đội</t>
  </si>
  <si>
    <t>Trung tâm hành chính xã Mới</t>
  </si>
  <si>
    <t>DVH;LUC</t>
  </si>
  <si>
    <t>Xã đội</t>
  </si>
  <si>
    <t>Xây dựng mới ban chỉ huy quân sự xã</t>
  </si>
  <si>
    <t>2025-2030</t>
  </si>
  <si>
    <t>Mở rộng Trung tâm Hành chính xã</t>
  </si>
  <si>
    <t>Mở rộng UBND xã Vọng Thê</t>
  </si>
  <si>
    <t>Khu trung tâm xã mới</t>
  </si>
  <si>
    <t>XXVI</t>
  </si>
  <si>
    <t>Chuyển trường mẫu giáo điểm phụ sang Hợp tác xã</t>
  </si>
  <si>
    <t>Hợp tác xã Mỹ Phú Đông</t>
  </si>
  <si>
    <t>HTX nông nghiệp Tây Phú</t>
  </si>
  <si>
    <t>Đất cơ sở tín ngưỡng</t>
  </si>
  <si>
    <t>Mở rộng khu di tích đá nổi</t>
  </si>
  <si>
    <t xml:space="preserve">Tên khu đất </t>
  </si>
  <si>
    <t>Đơn vị quản lý</t>
  </si>
  <si>
    <r>
      <t>Diện tích
(m</t>
    </r>
    <r>
      <rPr>
        <b/>
        <vertAlign val="superscript"/>
        <sz val="12"/>
        <rFont val="Times New Roman"/>
        <family val="1"/>
      </rPr>
      <t>2</t>
    </r>
    <r>
      <rPr>
        <b/>
        <sz val="12"/>
        <rFont val="Times New Roman"/>
        <family val="1"/>
      </rPr>
      <t>)</t>
    </r>
  </si>
  <si>
    <t>Địa điểm</t>
  </si>
  <si>
    <t>Cơ sở pháp lý khu đất</t>
  </si>
  <si>
    <t>Định hướng quy
 hoạch sử dụng đất</t>
  </si>
  <si>
    <t xml:space="preserve">Loại đất theo quy hoạch xây dựng đã được cơ quan có thẩm quyền phê duyệt </t>
  </si>
  <si>
    <t>Nôi dung yêu cầu thực hiện chỉnh sửa, bổ sung</t>
  </si>
  <si>
    <t>NHÓM KHU ĐẤT ĐỀ XUẤT MỤC ĐÍCH ĐƯA RA KHAI THÁC PHÙ HỢP QUY HOẠCH XÂY DỰNG ĐƯỢC DUYỆT</t>
  </si>
  <si>
    <t>Kênh 3 tháng 2</t>
  </si>
  <si>
    <t>UBND huyện Thoại Sơn</t>
  </si>
  <si>
    <t>Đất ở</t>
  </si>
  <si>
    <t>Phù hợp</t>
  </si>
  <si>
    <t>Đất trống ấp Phú Hiệp (cầu con Rùa)</t>
  </si>
  <si>
    <t>Đất trống xung quanh Khu dân cư Phú Hiệp</t>
  </si>
  <si>
    <t>Nguyễn Thành Diệp</t>
  </si>
  <si>
    <t>Trần Văn Lợi</t>
  </si>
  <si>
    <t>Đất Khu dân cư và Thương
 mại Tân Thành</t>
  </si>
  <si>
    <t>Khu đất cầu sắt Núi nhỏ</t>
  </si>
  <si>
    <t>Khu đất đường chùa Phước Sơn</t>
  </si>
  <si>
    <t>Đất ở đô thị, đất nông nghiệp</t>
  </si>
  <si>
    <t>Đất ở, đất nông nghiệp</t>
  </si>
  <si>
    <t>Khu đất dôi dư đường Nguyễn Thị Hạnh</t>
  </si>
  <si>
    <t>Xí Nghiệp đá Thanh Niên xung phong</t>
  </si>
  <si>
    <t>Trường Tiểu học B Vọng Đông (điểm phụ)</t>
  </si>
  <si>
    <t>Đất hợp tác xã</t>
  </si>
  <si>
    <t>Đất mương(Kênh tổ 8)</t>
  </si>
  <si>
    <t>Đất trồng lúa</t>
  </si>
  <si>
    <t>Đất đồn</t>
  </si>
  <si>
    <t>Đất trồng màu</t>
  </si>
  <si>
    <t>Đất Cặp Bênh Viện</t>
  </si>
  <si>
    <t>Đất công UBND xã</t>
  </si>
  <si>
    <t>Đất giáo dục và đào tạo</t>
  </si>
  <si>
    <t>Đất giáo dục</t>
  </si>
  <si>
    <t>Khu chợ cũ Bình Thành</t>
  </si>
  <si>
    <t>1891,2</t>
  </si>
  <si>
    <t>Đất khu vui chơi giải trí</t>
  </si>
  <si>
    <t>Đất công cộng(Công Viên)</t>
  </si>
  <si>
    <t>Trạm Y tế cũ</t>
  </si>
  <si>
    <t>Kho Lương thực</t>
  </si>
  <si>
    <t>Tổ y tế Hòa Đông</t>
  </si>
  <si>
    <t>Tổ y tế Hòa Tây B</t>
  </si>
  <si>
    <t>Hợp tác xã</t>
  </si>
  <si>
    <t>Vp ấp Phú Lợi</t>
  </si>
  <si>
    <t xml:space="preserve">Trạm bơm </t>
  </si>
  <si>
    <t>Khu dân cư kênh Đào</t>
  </si>
  <si>
    <t>Vp ấp Phú Tây</t>
  </si>
  <si>
    <t>Công ty TNHH SXTM XNK Nam Á</t>
  </si>
  <si>
    <t>Trường Bán Công Phú Hòa</t>
  </si>
  <si>
    <t>Mương nước không còn sử dụng</t>
  </si>
  <si>
    <t>Mương nước không
còn sử dụng</t>
  </si>
  <si>
    <t>Khu đất công</t>
  </si>
  <si>
    <t>VP ấp Phú Thiện cũ</t>
  </si>
  <si>
    <t>Ủy Ban nhân dân xã Vĩnh Chánh (UBND xã cũ)</t>
  </si>
  <si>
    <t>Đê ranh Vĩnh Chánh-Phú Thuận</t>
  </si>
  <si>
    <t>Văn phòng ấp Đông An (điểm cũ)</t>
  </si>
  <si>
    <t>129,8</t>
  </si>
  <si>
    <t>Chợ Vĩnh Chánh cũ (mặt trước và mặt sau)</t>
  </si>
  <si>
    <t>Văn phòng ấp Tây Bình B (điểm cũ)</t>
  </si>
  <si>
    <t>Đất mươn nước sân banh ấp Đông An</t>
  </si>
  <si>
    <t>Đất mương nước sân banh ấp Đông An</t>
  </si>
  <si>
    <t>Nguyễn Thiếu Sinh</t>
  </si>
  <si>
    <t>Nguyễn Phước Phải</t>
  </si>
  <si>
    <t>Nguyễn Thị Ánh</t>
  </si>
  <si>
    <t>Phan Đức Phương</t>
  </si>
  <si>
    <t>Nguyễn Văn Xuyên</t>
  </si>
  <si>
    <t>Hồ Văn Xết</t>
  </si>
  <si>
    <t>Lưu Văn Thẳng</t>
  </si>
  <si>
    <t>Trần Trịnh Phương Nghi</t>
  </si>
  <si>
    <t>Khu dân cư - chợ</t>
  </si>
  <si>
    <t>Đất tiếp giáp Tỉnh lộ 943</t>
  </si>
  <si>
    <t>Đất Ao tiếp giáp UB xã</t>
  </si>
  <si>
    <t>Đất Đinh Thừa Tự</t>
  </si>
  <si>
    <t>Đất Ao trước cửa nhà 
3 Nhách</t>
  </si>
  <si>
    <t>Một phần mương nước tiếp giáp nhà ông Lê Minh Thắng</t>
  </si>
  <si>
    <t xml:space="preserve">Cao Thành Khoa </t>
  </si>
  <si>
    <t>Lê Thị Yến Phượng</t>
  </si>
  <si>
    <t>Ngô Thị Thùy Phương</t>
  </si>
  <si>
    <t xml:space="preserve"> Kim Thị Bê</t>
  </si>
  <si>
    <t>Đất dự kiến Mở Rộng Khu dân cư Tây Bình</t>
  </si>
  <si>
    <t>Đất thừa kênh G</t>
  </si>
  <si>
    <t>Đất sân banh</t>
  </si>
  <si>
    <t>Hầm cá Trung Phú 4</t>
  </si>
  <si>
    <t>Nuôi trồng thủy sản</t>
  </si>
  <si>
    <t>Hầm cá Trung Phú 6</t>
  </si>
  <si>
    <t>Khu tập thể 722 (đường Nguyễn Văn Trỗi)</t>
  </si>
  <si>
    <t>Đất công tiếp giáp kênh Vòng Núi Sập</t>
  </si>
  <si>
    <t>Đất tiếp giáp Chi cục thuế huyện Thoại Sơn</t>
  </si>
  <si>
    <t>Đất mương tiếp giáp Trường tiểu học "C" thị trấn Núi Sập (điểm phụ)</t>
  </si>
  <si>
    <t>NHÓM KHU ĐẤT ĐỀ XUẤT MỤC ĐÍCH ĐƯA RA KHAI THÁC CHƯA PHÙ HỢP QUY HOẠCH XÂY DỰNG ĐƯỢC DUYỆT</t>
  </si>
  <si>
    <t>Đất mương lộ đối diện trường THCS</t>
  </si>
  <si>
    <t>Đất công viên, thể dục thể thao</t>
  </si>
  <si>
    <t>Cam kết thực hiện điều chỉnh lại quy hoạch xây dựng</t>
  </si>
  <si>
    <t>Đất Ao sau chợ</t>
  </si>
  <si>
    <t>6533,2</t>
  </si>
  <si>
    <t>Đất Ao sau Bưu điện</t>
  </si>
  <si>
    <t>1167,4</t>
  </si>
  <si>
    <t>Đất Ao sau Khu dân cư Tân Đông</t>
  </si>
  <si>
    <t>Trường tiểu học ''A2''</t>
  </si>
  <si>
    <t>Trường tiểu học ''A3''</t>
  </si>
  <si>
    <t>Đất trường tiểu học C2 (điểm phụ)</t>
  </si>
  <si>
    <t>Mương Lẫm</t>
  </si>
  <si>
    <t>Mương Ba Thơi</t>
  </si>
  <si>
    <t>Mương Thầy Ký</t>
  </si>
  <si>
    <t>Đất trụ sở cơ quan (văn phòng ấp)</t>
  </si>
  <si>
    <t>Đất trường tiểu học A Định Thành (Điểm lẻ)</t>
  </si>
  <si>
    <t>Đất năng lượng</t>
  </si>
  <si>
    <t>Trường tiểu học A Vĩnh Chánh (điểm cũ)</t>
  </si>
  <si>
    <t>Đất tiếp giáp phía trước Điện lực Thoại Sơn đường Nguyễn Huệ</t>
  </si>
  <si>
    <t>Công trình An ninh</t>
  </si>
  <si>
    <t>0,53</t>
  </si>
  <si>
    <t>2,50</t>
  </si>
  <si>
    <t>Công trình An ninh  (2 điểm)</t>
  </si>
  <si>
    <t>0,50</t>
  </si>
  <si>
    <t>2,00</t>
  </si>
  <si>
    <t>0,03</t>
  </si>
  <si>
    <t>Công trình An ninh (17 xã, thị trấn; 0,2 ha/xã)</t>
  </si>
  <si>
    <t>3,40</t>
  </si>
  <si>
    <t>Công trình An ninh (2 điểm)</t>
  </si>
  <si>
    <t>1,00</t>
  </si>
  <si>
    <t>12,17</t>
  </si>
  <si>
    <t>12,32</t>
  </si>
  <si>
    <t>146,55</t>
  </si>
  <si>
    <t xml:space="preserve">Theo Quyết định số 47/QĐ-TTg ngày 09/5/2024 </t>
  </si>
  <si>
    <t>Theo Quyết định số 47/QĐ-TTg ngày 09/5/2024</t>
  </si>
  <si>
    <t>GÒ Út Trạnh</t>
  </si>
  <si>
    <t>Biểu 06/CH</t>
  </si>
  <si>
    <t>DIỆN TÍCH ĐẤT CHƯA SỬ DỤNG ĐƯA VÀO SỬ DỤNG TRONG QUY HOẠCH SỬ DỤNG ĐẤT THỜI KỲ (2021 - 2030) CỦA HUYỆN THOẠI SƠN</t>
  </si>
  <si>
    <t>Diện tích đất chưa sử dụng đưa vào sử dụng trong Điều chỉnh quy hoạch sử dụng đất thời kỳ (2021 - 2030) của huyện Thoại Sơn</t>
  </si>
  <si>
    <t>Biểu 12/CH</t>
  </si>
  <si>
    <t xml:space="preserve">Tổng diện tích (ha) </t>
  </si>
  <si>
    <t>(4)=(5)+(7)</t>
  </si>
  <si>
    <t>(8)</t>
  </si>
  <si>
    <t>PHÂN KỲ DIỆN TÍCH ĐẤT CHƯA SỬ DỤNG ĐƯA VÀO SỬ DỤNG TRONG QUY HOẠCH SỬ DỤNG ĐẤT CHO TỪNG KỲ KẾ HOẠCH 05 NĂM CỦA HUYỆN THOẠI SƠN</t>
  </si>
  <si>
    <t>Phân kỳ diện tích đất  chưa sử dụng đưa vào sử dụng trong Điều chỉnh quy hoạch sử dụng đất cho từng kỳ kế hoạch 05 năm của huyện Thoại Sơn</t>
  </si>
  <si>
    <t>(4)=(6) + … + (22)</t>
  </si>
  <si>
    <t>(4)=(5)+..(21)</t>
  </si>
  <si>
    <t>Chu chuyển đất đai (2021 - 2030)</t>
  </si>
  <si>
    <t>Phụ Biểu
DANH MỤC CÁC KHU ĐẤT CÔNG ĐƯA RA KHAI THÁC TRONG THỜI KỲ 2021-2030 HUYỆN THOẠI SƠN</t>
  </si>
  <si>
    <t xml:space="preserve">Nông trường Công an </t>
  </si>
  <si>
    <t>Khu du lịch số 1 và Trung tâm Văn hóa huyện</t>
  </si>
  <si>
    <t>Khu nhà ở tái định cư Trường Tiền</t>
  </si>
  <si>
    <t>Đất ở nông thôn, Đất thương mại dịch vụ</t>
  </si>
  <si>
    <t>Đất ở, Đất thương mại dịch vụ</t>
  </si>
  <si>
    <t>Đất cư xá Giáo viên</t>
  </si>
  <si>
    <t>Đất dôi dư đường Nguyễn Văn Trổi</t>
  </si>
  <si>
    <t>Khu đất giáp ranh phía Bắc điện lực</t>
  </si>
  <si>
    <t>Đất hai bên dốc chợ cũ (đường Nguyễn Thị Rẫy)</t>
  </si>
  <si>
    <t>Đường số 5</t>
  </si>
  <si>
    <t>Dốc chợ (cánh gà)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</si>
</sst>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0_);\(0\)"/>
    <numFmt numFmtId="165" formatCode="_(* #,##0_);_(* \(#,##0\);_(* &quot;-&quot;??_);_(@_)"/>
    <numFmt numFmtId="166" formatCode="#,##0.0"/>
  </numFmts>
  <fonts count="71" x14ac:knownFonts="1">
    <font>
      <sz val="11"/>
      <color theme="1"/>
      <name val="Calibri"/>
      <family val="2"/>
      <scheme val="minor"/>
    </font>
    <font>
      <b/>
      <sz val="12"/>
      <name val="Times New Roman"/>
      <family val="1"/>
    </font>
    <font>
      <sz val="10"/>
      <name val="Times New Roman"/>
      <family val="1"/>
    </font>
    <font>
      <i/>
      <sz val="12"/>
      <name val="Times New Roman"/>
      <family val="1"/>
    </font>
    <font>
      <sz val="12"/>
      <color rgb="FFFF0000"/>
      <name val="Times New Roman"/>
      <family val="1"/>
    </font>
    <font>
      <sz val="10"/>
      <color rgb="FFFF0000"/>
      <name val="Times New Roman"/>
      <family val="1"/>
    </font>
    <font>
      <sz val="12"/>
      <name val="Times New Roman"/>
      <family val="1"/>
    </font>
    <font>
      <sz val="10"/>
      <name val="Arial"/>
      <family val="2"/>
    </font>
    <font>
      <sz val="12"/>
      <name val=".VnTime"/>
      <family val="2"/>
    </font>
    <font>
      <sz val="11"/>
      <name val="Times New Roman"/>
      <family val="1"/>
    </font>
    <font>
      <sz val="14"/>
      <name val="Times New Roman"/>
      <family val="1"/>
    </font>
    <font>
      <i/>
      <sz val="14"/>
      <name val="Times New Roman"/>
      <family val="1"/>
    </font>
    <font>
      <b/>
      <sz val="14"/>
      <name val="Times New Roman"/>
      <family val="1"/>
    </font>
    <font>
      <sz val="14"/>
      <color rgb="FF0000FF"/>
      <name val="Times New Roman"/>
      <family val="1"/>
    </font>
    <font>
      <sz val="12"/>
      <color rgb="FF0000FF"/>
      <name val="Times New Roman"/>
      <family val="1"/>
    </font>
    <font>
      <sz val="12"/>
      <color rgb="FF00B050"/>
      <name val="Times New Roman"/>
      <family val="1"/>
    </font>
    <font>
      <b/>
      <vertAlign val="superscript"/>
      <sz val="12"/>
      <name val="Times New Roman"/>
      <family val="1"/>
    </font>
    <font>
      <b/>
      <sz val="10"/>
      <name val="Times New Roman"/>
      <family val="1"/>
    </font>
    <font>
      <i/>
      <sz val="10"/>
      <name val="Times New Roman"/>
      <family val="1"/>
    </font>
    <font>
      <sz val="12"/>
      <color rgb="FF000000"/>
      <name val="Times New Roman"/>
      <family val="1"/>
    </font>
    <font>
      <sz val="12"/>
      <name val="Arial"/>
      <family val="2"/>
    </font>
    <font>
      <sz val="10"/>
      <color indexed="12"/>
      <name val="Times New Roman"/>
      <family val="1"/>
    </font>
    <font>
      <sz val="9"/>
      <name val="Times New Roman"/>
      <family val="1"/>
    </font>
    <font>
      <b/>
      <sz val="10"/>
      <color rgb="FF000000"/>
      <name val="Times New Roman"/>
      <family val="1"/>
    </font>
    <font>
      <b/>
      <sz val="12"/>
      <color rgb="FF0000FF"/>
      <name val="Times New Roman"/>
      <family val="1"/>
    </font>
    <font>
      <i/>
      <sz val="10"/>
      <color rgb="FF000000"/>
      <name val="Times New Roman"/>
      <family val="1"/>
    </font>
    <font>
      <i/>
      <sz val="12"/>
      <color rgb="FF0000FF"/>
      <name val="Times New Roman"/>
      <family val="1"/>
    </font>
    <font>
      <sz val="10"/>
      <color rgb="FF000000"/>
      <name val="Times New Roman"/>
      <family val="1"/>
    </font>
    <font>
      <i/>
      <sz val="11"/>
      <name val="Times New Roman"/>
      <family val="1"/>
    </font>
    <font>
      <sz val="8"/>
      <name val="Times New Roman"/>
      <family val="1"/>
    </font>
    <font>
      <sz val="8"/>
      <color rgb="FFFF0000"/>
      <name val="Times New Roman"/>
      <family val="1"/>
    </font>
    <font>
      <b/>
      <sz val="13"/>
      <name val="Times New Roman"/>
      <family val="1"/>
    </font>
    <font>
      <b/>
      <i/>
      <sz val="12"/>
      <name val="Times New Roman"/>
      <family val="1"/>
    </font>
    <font>
      <b/>
      <sz val="11"/>
      <name val="Times New Roman"/>
      <family val="1"/>
    </font>
    <font>
      <b/>
      <sz val="10"/>
      <name val="Arial"/>
      <family val="2"/>
    </font>
    <font>
      <b/>
      <sz val="12"/>
      <color rgb="FFFF0000"/>
      <name val="Times New Roman"/>
      <family val="1"/>
    </font>
    <font>
      <sz val="5"/>
      <name val="Times New Roman"/>
      <family val="1"/>
    </font>
    <font>
      <b/>
      <sz val="10"/>
      <color rgb="FFFF0000"/>
      <name val="Times New Roman"/>
      <family val="1"/>
    </font>
    <font>
      <b/>
      <sz val="9"/>
      <name val="Times New Roman"/>
      <family val="1"/>
    </font>
    <font>
      <sz val="9"/>
      <color rgb="FFFF0000"/>
      <name val="Times New Roman"/>
      <family val="1"/>
    </font>
    <font>
      <b/>
      <sz val="9"/>
      <color rgb="FFFF0000"/>
      <name val="Times New Roman"/>
      <family val="1"/>
    </font>
    <font>
      <i/>
      <sz val="9"/>
      <name val="Times New Roman"/>
      <family val="1"/>
    </font>
    <font>
      <i/>
      <sz val="12"/>
      <color rgb="FFFF0000"/>
      <name val="Times New Roman"/>
      <family val="1"/>
    </font>
    <font>
      <sz val="12"/>
      <color theme="1"/>
      <name val="Times New Roman"/>
      <family val="1"/>
    </font>
    <font>
      <b/>
      <sz val="12"/>
      <color theme="1"/>
      <name val="Times New Roman"/>
      <family val="1"/>
    </font>
    <font>
      <b/>
      <sz val="8"/>
      <name val="Times New Roman"/>
      <family val="1"/>
    </font>
    <font>
      <b/>
      <sz val="7"/>
      <name val="Times New Roman"/>
      <family val="1"/>
    </font>
    <font>
      <sz val="7"/>
      <name val="Times New Roman"/>
      <family val="1"/>
    </font>
    <font>
      <i/>
      <sz val="7"/>
      <name val="Times New Roman"/>
      <family val="1"/>
    </font>
    <font>
      <sz val="10"/>
      <color theme="1"/>
      <name val="Times New Roman"/>
      <family val="1"/>
    </font>
    <font>
      <sz val="11"/>
      <color theme="1"/>
      <name val="Calibri"/>
      <family val="2"/>
      <scheme val="minor"/>
    </font>
    <font>
      <sz val="12"/>
      <name val="Times New Roman"/>
      <family val="1"/>
      <charset val="163"/>
    </font>
    <font>
      <sz val="12"/>
      <name val="Calibri"/>
      <family val="2"/>
      <scheme val="minor"/>
    </font>
    <font>
      <sz val="11"/>
      <color indexed="8"/>
      <name val="Calibri"/>
      <family val="2"/>
    </font>
    <font>
      <sz val="13"/>
      <name val="Times New Roman"/>
      <family val="1"/>
    </font>
    <font>
      <sz val="10"/>
      <name val="Arial"/>
      <family val="2"/>
      <charset val="163"/>
    </font>
    <font>
      <sz val="15"/>
      <name val="Times New Roman"/>
      <family val="1"/>
    </font>
    <font>
      <b/>
      <sz val="10"/>
      <color theme="1"/>
      <name val="Times New Roman"/>
      <family val="1"/>
    </font>
    <font>
      <sz val="10"/>
      <color theme="1"/>
      <name val="Calibri"/>
      <family val="2"/>
      <scheme val="minor"/>
    </font>
    <font>
      <i/>
      <sz val="10"/>
      <color rgb="FF0000FF"/>
      <name val="Times New Roman"/>
      <family val="1"/>
    </font>
    <font>
      <sz val="10"/>
      <color rgb="FF0000FF"/>
      <name val="Times New Roman"/>
      <family val="1"/>
    </font>
    <font>
      <b/>
      <i/>
      <sz val="10"/>
      <name val="Times New Roman"/>
      <family val="1"/>
    </font>
    <font>
      <i/>
      <sz val="12"/>
      <color theme="1"/>
      <name val="Times New Roman"/>
      <family val="1"/>
    </font>
    <font>
      <sz val="12"/>
      <color theme="1"/>
      <name val="Arial"/>
      <family val="2"/>
    </font>
    <font>
      <i/>
      <sz val="12"/>
      <color theme="1"/>
      <name val="Arial"/>
      <family val="2"/>
    </font>
    <font>
      <b/>
      <sz val="11"/>
      <color theme="1"/>
      <name val="Times New Roman"/>
      <family val="1"/>
    </font>
    <font>
      <sz val="5"/>
      <color theme="1"/>
      <name val="Times New Roman"/>
      <family val="1"/>
    </font>
    <font>
      <sz val="9"/>
      <color theme="1"/>
      <name val="Times New Roman"/>
      <family val="1"/>
    </font>
    <font>
      <b/>
      <sz val="9"/>
      <color theme="1"/>
      <name val="Times New Roman"/>
      <family val="1"/>
    </font>
    <font>
      <i/>
      <sz val="9"/>
      <color theme="1"/>
      <name val="Times New Roman"/>
      <family val="1"/>
    </font>
    <font>
      <b/>
      <sz val="15"/>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s>
  <cellStyleXfs count="12">
    <xf numFmtId="0" fontId="0" fillId="0" borderId="0"/>
    <xf numFmtId="0" fontId="7" fillId="0" borderId="0"/>
    <xf numFmtId="0" fontId="8" fillId="0" borderId="0"/>
    <xf numFmtId="0" fontId="7" fillId="0" borderId="0"/>
    <xf numFmtId="43" fontId="50" fillId="0" borderId="0" applyFont="0" applyFill="0" applyBorder="0" applyAlignment="0" applyProtection="0"/>
    <xf numFmtId="0" fontId="53" fillId="0" borderId="0"/>
    <xf numFmtId="0" fontId="54" fillId="0" borderId="0"/>
    <xf numFmtId="0" fontId="7" fillId="0" borderId="0"/>
    <xf numFmtId="0" fontId="50" fillId="0" borderId="0"/>
    <xf numFmtId="0" fontId="55" fillId="0" borderId="0"/>
    <xf numFmtId="0" fontId="7" fillId="0" borderId="0"/>
    <xf numFmtId="43" fontId="7" fillId="0" borderId="0" applyFont="0" applyFill="0" applyBorder="0" applyAlignment="0" applyProtection="0"/>
  </cellStyleXfs>
  <cellXfs count="652">
    <xf numFmtId="0" fontId="0" fillId="0" borderId="0" xfId="0"/>
    <xf numFmtId="0" fontId="2" fillId="0" borderId="0" xfId="0" applyFont="1"/>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2" xfId="1" applyFont="1" applyBorder="1" applyAlignment="1">
      <alignment horizontal="left" vertical="center" wrapText="1"/>
    </xf>
    <xf numFmtId="0" fontId="6" fillId="0" borderId="2" xfId="0" applyFont="1" applyFill="1" applyBorder="1" applyAlignment="1">
      <alignment horizontal="center" vertical="center" wrapText="1"/>
    </xf>
    <xf numFmtId="43" fontId="6" fillId="0" borderId="2" xfId="0" applyNumberFormat="1" applyFont="1" applyBorder="1" applyAlignment="1">
      <alignment horizontal="center" vertical="center" wrapText="1"/>
    </xf>
    <xf numFmtId="43" fontId="6" fillId="0" borderId="2" xfId="1" applyNumberFormat="1" applyFont="1" applyBorder="1" applyAlignment="1">
      <alignment horizontal="center" vertical="center" wrapText="1"/>
    </xf>
    <xf numFmtId="43" fontId="1" fillId="0" borderId="2"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17" fillId="0" borderId="0" xfId="0" applyFont="1" applyAlignment="1">
      <alignment vertical="center"/>
    </xf>
    <xf numFmtId="0" fontId="2" fillId="0" borderId="0" xfId="0" applyFont="1" applyAlignment="1">
      <alignment horizontal="center" vertical="center"/>
    </xf>
    <xf numFmtId="2" fontId="1" fillId="0" borderId="2" xfId="0" applyNumberFormat="1" applyFont="1" applyBorder="1" applyAlignment="1">
      <alignment horizontal="center" vertical="center" wrapText="1"/>
    </xf>
    <xf numFmtId="164" fontId="2" fillId="0" borderId="2" xfId="1" applyNumberFormat="1" applyFont="1" applyBorder="1" applyAlignment="1">
      <alignment horizontal="center" vertical="center" wrapText="1"/>
    </xf>
    <xf numFmtId="0" fontId="1" fillId="0" borderId="2" xfId="1" applyFont="1" applyBorder="1" applyAlignment="1">
      <alignment horizontal="center" vertical="center" wrapText="1"/>
    </xf>
    <xf numFmtId="2" fontId="1" fillId="0" borderId="2" xfId="1" applyNumberFormat="1" applyFont="1" applyBorder="1" applyAlignment="1">
      <alignment horizontal="justify" vertical="center" wrapText="1"/>
    </xf>
    <xf numFmtId="2" fontId="1"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2" fontId="6" fillId="0" borderId="2" xfId="1" applyNumberFormat="1" applyFont="1" applyBorder="1" applyAlignment="1">
      <alignment horizontal="justify" vertical="center" wrapText="1"/>
    </xf>
    <xf numFmtId="2" fontId="6" fillId="0" borderId="2" xfId="1" applyNumberFormat="1" applyFont="1" applyBorder="1" applyAlignment="1">
      <alignment horizontal="center" vertical="center" wrapText="1"/>
    </xf>
    <xf numFmtId="0" fontId="6" fillId="0" borderId="2" xfId="0" applyFont="1" applyBorder="1" applyAlignment="1">
      <alignment vertical="center" wrapText="1"/>
    </xf>
    <xf numFmtId="0" fontId="18" fillId="0" borderId="0" xfId="0" applyFont="1" applyAlignment="1">
      <alignment vertical="center"/>
    </xf>
    <xf numFmtId="43" fontId="18" fillId="0" borderId="0" xfId="0" applyNumberFormat="1" applyFont="1" applyAlignment="1">
      <alignment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1" fillId="0" borderId="2" xfId="0" applyFont="1" applyBorder="1" applyAlignment="1">
      <alignment vertical="center" wrapText="1"/>
    </xf>
    <xf numFmtId="0" fontId="1" fillId="0" borderId="2" xfId="0" applyFont="1" applyBorder="1" applyAlignment="1">
      <alignment horizontal="justify" vertical="center" wrapText="1"/>
    </xf>
    <xf numFmtId="0" fontId="6" fillId="0" borderId="2" xfId="0" applyFont="1" applyBorder="1" applyAlignment="1">
      <alignment horizontal="left" vertical="center" wrapText="1"/>
    </xf>
    <xf numFmtId="0" fontId="3" fillId="0" borderId="0" xfId="0" applyFont="1" applyAlignment="1">
      <alignment vertical="center" wrapText="1"/>
    </xf>
    <xf numFmtId="0" fontId="19" fillId="0" borderId="0" xfId="0" applyFont="1" applyAlignment="1">
      <alignment vertical="center" wrapText="1"/>
    </xf>
    <xf numFmtId="0" fontId="2" fillId="0" borderId="0" xfId="0" applyFont="1" applyAlignment="1">
      <alignment vertical="center" wrapText="1"/>
    </xf>
    <xf numFmtId="2" fontId="6"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3" fontId="1" fillId="0" borderId="2" xfId="1" applyNumberFormat="1" applyFont="1" applyBorder="1" applyAlignment="1">
      <alignment horizontal="right" vertical="center" wrapText="1"/>
    </xf>
    <xf numFmtId="43" fontId="1" fillId="0" borderId="2" xfId="0" applyNumberFormat="1" applyFont="1" applyBorder="1" applyAlignment="1">
      <alignment horizontal="right" vertical="center"/>
    </xf>
    <xf numFmtId="43" fontId="6" fillId="0" borderId="2" xfId="1" applyNumberFormat="1" applyFont="1" applyBorder="1" applyAlignment="1">
      <alignment horizontal="right" vertical="center" wrapText="1"/>
    </xf>
    <xf numFmtId="43" fontId="6" fillId="0" borderId="2" xfId="0" applyNumberFormat="1" applyFont="1" applyBorder="1" applyAlignment="1">
      <alignment horizontal="right" vertical="center"/>
    </xf>
    <xf numFmtId="43" fontId="6" fillId="0" borderId="2" xfId="0" applyNumberFormat="1" applyFont="1" applyBorder="1" applyAlignment="1">
      <alignment horizontal="right" vertical="center" wrapText="1"/>
    </xf>
    <xf numFmtId="43" fontId="1" fillId="0" borderId="2" xfId="0" applyNumberFormat="1" applyFont="1" applyBorder="1" applyAlignment="1">
      <alignment horizontal="right" vertical="center" wrapText="1"/>
    </xf>
    <xf numFmtId="4" fontId="1" fillId="0" borderId="2" xfId="0" applyNumberFormat="1" applyFont="1" applyBorder="1" applyAlignment="1">
      <alignment horizontal="right" vertical="center"/>
    </xf>
    <xf numFmtId="2" fontId="1" fillId="0" borderId="2" xfId="0" applyNumberFormat="1" applyFont="1" applyBorder="1" applyAlignment="1">
      <alignment horizontal="right" vertical="center"/>
    </xf>
    <xf numFmtId="4" fontId="6" fillId="0" borderId="2" xfId="0" applyNumberFormat="1" applyFont="1" applyBorder="1" applyAlignment="1">
      <alignment horizontal="right" vertical="center"/>
    </xf>
    <xf numFmtId="2" fontId="6" fillId="0" borderId="2" xfId="0" applyNumberFormat="1" applyFont="1" applyBorder="1" applyAlignment="1">
      <alignment horizontal="right" vertical="center"/>
    </xf>
    <xf numFmtId="164" fontId="2" fillId="0" borderId="2" xfId="0" applyNumberFormat="1" applyFont="1" applyBorder="1" applyAlignment="1">
      <alignment horizontal="center" vertical="center" wrapText="1"/>
    </xf>
    <xf numFmtId="0" fontId="1" fillId="0" borderId="0" xfId="0" applyFont="1" applyAlignment="1">
      <alignment horizontal="left"/>
    </xf>
    <xf numFmtId="0" fontId="6" fillId="0" borderId="0" xfId="0" applyFont="1"/>
    <xf numFmtId="0" fontId="6" fillId="0" borderId="0" xfId="0" applyFont="1" applyAlignment="1">
      <alignment horizontal="center"/>
    </xf>
    <xf numFmtId="0" fontId="21" fillId="0" borderId="0" xfId="0" applyFont="1"/>
    <xf numFmtId="49" fontId="6" fillId="0" borderId="2" xfId="0" applyNumberFormat="1" applyFont="1" applyBorder="1" applyAlignment="1">
      <alignment horizontal="center" vertical="center" wrapText="1"/>
    </xf>
    <xf numFmtId="49" fontId="22" fillId="0" borderId="2" xfId="0" applyNumberFormat="1" applyFont="1" applyBorder="1" applyAlignment="1">
      <alignment horizontal="center" vertical="center" wrapText="1"/>
    </xf>
    <xf numFmtId="49" fontId="22" fillId="0" borderId="2" xfId="2" applyNumberFormat="1" applyFont="1" applyBorder="1" applyAlignment="1">
      <alignment horizontal="center" vertical="center" wrapText="1"/>
    </xf>
    <xf numFmtId="49" fontId="22" fillId="0" borderId="2" xfId="2" applyNumberFormat="1" applyFont="1" applyBorder="1" applyAlignment="1">
      <alignment horizontal="center" vertical="center"/>
    </xf>
    <xf numFmtId="0" fontId="22" fillId="0" borderId="0" xfId="0" applyFont="1"/>
    <xf numFmtId="43" fontId="2" fillId="0" borderId="2" xfId="0" applyNumberFormat="1" applyFont="1" applyBorder="1" applyAlignment="1">
      <alignment vertical="center"/>
    </xf>
    <xf numFmtId="0" fontId="6" fillId="0" borderId="2" xfId="0" applyFont="1" applyBorder="1" applyAlignment="1">
      <alignment horizontal="center" vertical="center"/>
    </xf>
    <xf numFmtId="0" fontId="2" fillId="0" borderId="0" xfId="0" applyFont="1" applyAlignment="1">
      <alignment horizontal="center"/>
    </xf>
    <xf numFmtId="0" fontId="6" fillId="0" borderId="0" xfId="2" applyFont="1" applyAlignment="1">
      <alignment horizontal="center" vertical="center"/>
    </xf>
    <xf numFmtId="0" fontId="6" fillId="0" borderId="0" xfId="2" applyFont="1" applyAlignment="1">
      <alignment vertical="center"/>
    </xf>
    <xf numFmtId="0" fontId="1" fillId="0" borderId="0" xfId="2" applyFont="1" applyAlignment="1">
      <alignment vertical="center" wrapText="1"/>
    </xf>
    <xf numFmtId="0" fontId="23" fillId="0" borderId="2" xfId="0" applyFont="1" applyBorder="1" applyAlignment="1">
      <alignment vertical="center" wrapText="1"/>
    </xf>
    <xf numFmtId="0" fontId="24" fillId="0" borderId="0" xfId="2" applyFont="1" applyAlignment="1">
      <alignment vertical="center" wrapText="1"/>
    </xf>
    <xf numFmtId="0" fontId="25" fillId="0" borderId="2" xfId="0" applyFont="1" applyBorder="1" applyAlignment="1">
      <alignment vertical="center" wrapText="1"/>
    </xf>
    <xf numFmtId="0" fontId="26" fillId="0" borderId="0" xfId="2" applyFont="1" applyAlignment="1">
      <alignment vertical="center" wrapText="1"/>
    </xf>
    <xf numFmtId="0" fontId="27" fillId="0" borderId="2" xfId="0" applyFont="1" applyBorder="1" applyAlignment="1">
      <alignment horizontal="center" vertical="center" wrapText="1"/>
    </xf>
    <xf numFmtId="0" fontId="27" fillId="0" borderId="2" xfId="0" applyFont="1" applyBorder="1" applyAlignment="1">
      <alignment vertical="center" wrapText="1"/>
    </xf>
    <xf numFmtId="0" fontId="14" fillId="4" borderId="0" xfId="2" applyFont="1" applyFill="1" applyAlignment="1">
      <alignment vertical="center" wrapText="1"/>
    </xf>
    <xf numFmtId="0" fontId="14" fillId="0" borderId="0" xfId="2" applyFont="1" applyAlignment="1">
      <alignment vertical="center" wrapText="1"/>
    </xf>
    <xf numFmtId="0" fontId="23" fillId="0" borderId="2" xfId="0" applyFont="1" applyBorder="1" applyAlignment="1">
      <alignment horizontal="center" vertical="center" wrapText="1"/>
    </xf>
    <xf numFmtId="0" fontId="6" fillId="0" borderId="0" xfId="2" applyFont="1" applyAlignment="1">
      <alignment vertical="center" wrapText="1"/>
    </xf>
    <xf numFmtId="0" fontId="1" fillId="0" borderId="0" xfId="2" applyFont="1" applyAlignment="1">
      <alignment vertical="center"/>
    </xf>
    <xf numFmtId="0" fontId="3" fillId="0" borderId="0" xfId="2" applyFont="1" applyAlignment="1">
      <alignment vertical="center"/>
    </xf>
    <xf numFmtId="0" fontId="25" fillId="0" borderId="2" xfId="0" applyFont="1" applyBorder="1" applyAlignment="1">
      <alignment horizontal="center" vertical="center" wrapText="1"/>
    </xf>
    <xf numFmtId="0" fontId="4" fillId="0" borderId="0" xfId="2" applyFont="1" applyAlignment="1">
      <alignment vertical="center"/>
    </xf>
    <xf numFmtId="0" fontId="29" fillId="0" borderId="0" xfId="2" applyFont="1" applyAlignment="1">
      <alignment horizontal="center" vertical="center"/>
    </xf>
    <xf numFmtId="0" fontId="30" fillId="0" borderId="0" xfId="2" applyFont="1" applyAlignment="1">
      <alignment horizontal="center" vertical="center"/>
    </xf>
    <xf numFmtId="0" fontId="19" fillId="0" borderId="2" xfId="0" applyFont="1" applyBorder="1" applyAlignment="1">
      <alignment vertical="center" wrapText="1"/>
    </xf>
    <xf numFmtId="0" fontId="17" fillId="0" borderId="0" xfId="0" applyFont="1"/>
    <xf numFmtId="43" fontId="6" fillId="0" borderId="2" xfId="2" applyNumberFormat="1" applyFont="1" applyBorder="1" applyAlignment="1">
      <alignment horizontal="center" vertical="center" wrapText="1"/>
    </xf>
    <xf numFmtId="43" fontId="6" fillId="0" borderId="2" xfId="2" applyNumberFormat="1" applyFont="1" applyBorder="1" applyAlignment="1">
      <alignment horizontal="center" vertical="center"/>
    </xf>
    <xf numFmtId="0" fontId="1" fillId="5" borderId="0" xfId="1" applyFont="1" applyFill="1" applyAlignment="1">
      <alignment vertical="center"/>
    </xf>
    <xf numFmtId="0" fontId="6" fillId="5" borderId="0" xfId="1" applyFont="1" applyFill="1" applyAlignment="1">
      <alignment horizontal="justify" vertical="center" wrapText="1"/>
    </xf>
    <xf numFmtId="0" fontId="1" fillId="5" borderId="0" xfId="1" applyFont="1" applyFill="1" applyAlignment="1">
      <alignment horizontal="center" vertical="center" wrapText="1"/>
    </xf>
    <xf numFmtId="0" fontId="1" fillId="5" borderId="2" xfId="1" applyFont="1" applyFill="1" applyBorder="1" applyAlignment="1">
      <alignment horizontal="centerContinuous" vertical="center" wrapText="1"/>
    </xf>
    <xf numFmtId="2" fontId="6" fillId="5" borderId="2" xfId="1" applyNumberFormat="1" applyFont="1" applyFill="1" applyBorder="1" applyAlignment="1">
      <alignment horizontal="centerContinuous" vertical="center" wrapText="1"/>
    </xf>
    <xf numFmtId="0" fontId="6" fillId="0" borderId="2" xfId="1" applyFont="1" applyBorder="1" applyAlignment="1">
      <alignment horizontal="centerContinuous" vertical="center" wrapText="1"/>
    </xf>
    <xf numFmtId="0" fontId="6" fillId="0" borderId="0" xfId="1" applyFont="1" applyAlignment="1">
      <alignment horizontal="justify" vertical="center" wrapText="1"/>
    </xf>
    <xf numFmtId="43" fontId="6" fillId="0" borderId="0" xfId="1" applyNumberFormat="1" applyFont="1" applyAlignment="1">
      <alignment horizontal="justify" vertical="center" wrapText="1"/>
    </xf>
    <xf numFmtId="0" fontId="6" fillId="0" borderId="0" xfId="1" applyFont="1" applyAlignment="1">
      <alignment horizontal="justify" vertical="center"/>
    </xf>
    <xf numFmtId="0" fontId="3" fillId="0" borderId="0" xfId="1" applyFont="1" applyAlignment="1">
      <alignment horizontal="justify" vertical="center" wrapText="1"/>
    </xf>
    <xf numFmtId="0" fontId="1" fillId="0" borderId="0" xfId="1" applyFont="1" applyAlignment="1">
      <alignment horizontal="justify" vertical="center" wrapText="1"/>
    </xf>
    <xf numFmtId="0" fontId="6" fillId="5" borderId="2" xfId="1" applyFont="1" applyFill="1" applyBorder="1" applyAlignment="1">
      <alignment horizontal="justify" vertical="center" wrapText="1"/>
    </xf>
    <xf numFmtId="0" fontId="32" fillId="0" borderId="2" xfId="1" applyFont="1" applyBorder="1" applyAlignment="1">
      <alignment horizontal="centerContinuous" vertical="center" wrapText="1"/>
    </xf>
    <xf numFmtId="2" fontId="1" fillId="5" borderId="2" xfId="1" applyNumberFormat="1" applyFont="1" applyFill="1" applyBorder="1" applyAlignment="1">
      <alignment horizontal="centerContinuous" vertical="center" wrapText="1"/>
    </xf>
    <xf numFmtId="0" fontId="1" fillId="0" borderId="2" xfId="1" applyFont="1" applyBorder="1" applyAlignment="1">
      <alignment horizontal="centerContinuous" vertical="center" wrapText="1"/>
    </xf>
    <xf numFmtId="2" fontId="33" fillId="5" borderId="2" xfId="1" applyNumberFormat="1" applyFont="1" applyFill="1" applyBorder="1" applyAlignment="1">
      <alignment horizontal="centerContinuous" vertical="center" wrapText="1"/>
    </xf>
    <xf numFmtId="0" fontId="1" fillId="0" borderId="1" xfId="0" applyFont="1" applyBorder="1" applyAlignment="1">
      <alignment horizontal="center" vertical="center"/>
    </xf>
    <xf numFmtId="43" fontId="2" fillId="0" borderId="0" xfId="0" applyNumberFormat="1" applyFont="1" applyAlignment="1">
      <alignment vertical="center"/>
    </xf>
    <xf numFmtId="0" fontId="1" fillId="5" borderId="1" xfId="0" applyFont="1" applyFill="1" applyBorder="1" applyAlignment="1">
      <alignment horizontal="center" vertical="center"/>
    </xf>
    <xf numFmtId="0" fontId="1" fillId="0" borderId="0" xfId="2" applyFont="1" applyAlignment="1">
      <alignment horizontal="center" vertical="center" wrapText="1"/>
    </xf>
    <xf numFmtId="0" fontId="3" fillId="0" borderId="1" xfId="2" applyFont="1" applyBorder="1" applyAlignment="1">
      <alignment horizontal="right" vertical="center" wrapText="1"/>
    </xf>
    <xf numFmtId="0" fontId="26" fillId="0" borderId="2" xfId="2" applyFont="1" applyBorder="1" applyAlignment="1">
      <alignment horizontal="center" vertical="center" wrapText="1"/>
    </xf>
    <xf numFmtId="0" fontId="0" fillId="0" borderId="2" xfId="0" applyBorder="1"/>
    <xf numFmtId="43" fontId="14" fillId="4" borderId="0" xfId="2" applyNumberFormat="1" applyFont="1" applyFill="1" applyAlignment="1">
      <alignment vertical="center" wrapText="1"/>
    </xf>
    <xf numFmtId="0" fontId="14" fillId="0" borderId="2" xfId="2" applyFont="1" applyBorder="1" applyAlignment="1">
      <alignment horizontal="center" vertical="center" wrapText="1"/>
    </xf>
    <xf numFmtId="0" fontId="34" fillId="0" borderId="2" xfId="0" applyFont="1" applyBorder="1"/>
    <xf numFmtId="0" fontId="6" fillId="0" borderId="2" xfId="2" applyFont="1" applyBorder="1" applyAlignment="1">
      <alignment horizontal="center" vertical="center" wrapText="1"/>
    </xf>
    <xf numFmtId="0" fontId="19" fillId="0" borderId="2" xfId="0" applyFont="1" applyBorder="1" applyAlignment="1">
      <alignment horizontal="center" vertical="center" wrapText="1"/>
    </xf>
    <xf numFmtId="0" fontId="18" fillId="0" borderId="0" xfId="0" applyFont="1"/>
    <xf numFmtId="43" fontId="2" fillId="0" borderId="0" xfId="0" applyNumberFormat="1" applyFont="1"/>
    <xf numFmtId="43" fontId="1" fillId="0" borderId="2" xfId="2" applyNumberFormat="1" applyFont="1" applyBorder="1" applyAlignment="1">
      <alignment horizontal="right" vertical="center"/>
    </xf>
    <xf numFmtId="43" fontId="3" fillId="0" borderId="2" xfId="2" applyNumberFormat="1" applyFont="1" applyBorder="1" applyAlignment="1">
      <alignment horizontal="right" vertical="center" wrapText="1"/>
    </xf>
    <xf numFmtId="43" fontId="6" fillId="0" borderId="2" xfId="2" applyNumberFormat="1" applyFont="1" applyBorder="1" applyAlignment="1">
      <alignment horizontal="right" vertical="center" wrapText="1"/>
    </xf>
    <xf numFmtId="43" fontId="6" fillId="0" borderId="2" xfId="2" applyNumberFormat="1" applyFont="1" applyBorder="1" applyAlignment="1">
      <alignment horizontal="right" vertical="center"/>
    </xf>
    <xf numFmtId="43" fontId="38" fillId="3" borderId="2" xfId="1" applyNumberFormat="1" applyFont="1" applyFill="1" applyBorder="1" applyAlignment="1">
      <alignment horizontal="center"/>
    </xf>
    <xf numFmtId="165" fontId="38" fillId="3" borderId="2" xfId="1" applyNumberFormat="1" applyFont="1" applyFill="1" applyBorder="1"/>
    <xf numFmtId="165" fontId="40" fillId="3" borderId="2" xfId="1" applyNumberFormat="1" applyFont="1" applyFill="1" applyBorder="1"/>
    <xf numFmtId="165" fontId="38" fillId="6" borderId="2" xfId="1" applyNumberFormat="1" applyFont="1" applyFill="1" applyBorder="1"/>
    <xf numFmtId="165" fontId="38" fillId="7" borderId="2" xfId="1" applyNumberFormat="1" applyFont="1" applyFill="1" applyBorder="1"/>
    <xf numFmtId="43" fontId="38" fillId="3" borderId="2" xfId="1" applyNumberFormat="1" applyFont="1" applyFill="1" applyBorder="1"/>
    <xf numFmtId="43" fontId="40" fillId="3" borderId="2" xfId="1" applyNumberFormat="1" applyFont="1" applyFill="1" applyBorder="1" applyAlignment="1">
      <alignment horizontal="center" vertical="center" wrapText="1"/>
    </xf>
    <xf numFmtId="43" fontId="22" fillId="8" borderId="2" xfId="1" applyNumberFormat="1" applyFont="1" applyFill="1" applyBorder="1" applyAlignment="1">
      <alignment horizontal="center"/>
    </xf>
    <xf numFmtId="43" fontId="22" fillId="2" borderId="2" xfId="1" applyNumberFormat="1" applyFont="1" applyFill="1" applyBorder="1"/>
    <xf numFmtId="43" fontId="22" fillId="8" borderId="2" xfId="1" applyNumberFormat="1" applyFont="1" applyFill="1" applyBorder="1"/>
    <xf numFmtId="43" fontId="40" fillId="8" borderId="2" xfId="1" applyNumberFormat="1" applyFont="1" applyFill="1" applyBorder="1"/>
    <xf numFmtId="43" fontId="22" fillId="7" borderId="2" xfId="1" applyNumberFormat="1" applyFont="1" applyFill="1" applyBorder="1"/>
    <xf numFmtId="43" fontId="39" fillId="8" borderId="2" xfId="1" applyNumberFormat="1" applyFont="1" applyFill="1" applyBorder="1" applyAlignment="1">
      <alignment horizontal="center" vertical="center" wrapText="1"/>
    </xf>
    <xf numFmtId="43" fontId="38" fillId="6" borderId="2" xfId="1" applyNumberFormat="1" applyFont="1" applyFill="1" applyBorder="1" applyAlignment="1">
      <alignment horizontal="center"/>
    </xf>
    <xf numFmtId="43" fontId="38" fillId="6" borderId="2" xfId="1" applyNumberFormat="1" applyFont="1" applyFill="1" applyBorder="1"/>
    <xf numFmtId="43" fontId="40" fillId="6" borderId="2" xfId="1" applyNumberFormat="1" applyFont="1" applyFill="1" applyBorder="1"/>
    <xf numFmtId="43" fontId="39" fillId="0" borderId="2" xfId="1"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vertical="center" wrapText="1"/>
    </xf>
    <xf numFmtId="43" fontId="22" fillId="0" borderId="2" xfId="1" applyNumberFormat="1" applyFont="1" applyBorder="1" applyAlignment="1">
      <alignment horizontal="center"/>
    </xf>
    <xf numFmtId="43" fontId="22" fillId="0" borderId="2" xfId="1" applyNumberFormat="1" applyFont="1" applyBorder="1"/>
    <xf numFmtId="43" fontId="40" fillId="7" borderId="2" xfId="1" applyNumberFormat="1" applyFont="1" applyFill="1" applyBorder="1"/>
    <xf numFmtId="43" fontId="22" fillId="6" borderId="2" xfId="1" applyNumberFormat="1" applyFont="1" applyFill="1" applyBorder="1"/>
    <xf numFmtId="0" fontId="22" fillId="0" borderId="2" xfId="1" applyFont="1" applyBorder="1" applyAlignment="1">
      <alignment horizontal="center" vertical="center" wrapText="1"/>
    </xf>
    <xf numFmtId="0" fontId="22" fillId="0" borderId="2" xfId="1" applyFont="1" applyBorder="1" applyAlignment="1">
      <alignment horizontal="left" vertical="center" wrapText="1"/>
    </xf>
    <xf numFmtId="43" fontId="41" fillId="0" borderId="3" xfId="1" applyNumberFormat="1" applyFont="1" applyBorder="1"/>
    <xf numFmtId="43" fontId="22" fillId="8" borderId="3" xfId="1" applyNumberFormat="1" applyFont="1" applyFill="1" applyBorder="1"/>
    <xf numFmtId="43" fontId="39" fillId="0" borderId="3" xfId="1" applyNumberFormat="1" applyFont="1" applyFill="1" applyBorder="1" applyAlignment="1">
      <alignment horizontal="center" vertical="center" wrapText="1"/>
    </xf>
    <xf numFmtId="166" fontId="22" fillId="0" borderId="2" xfId="1" applyNumberFormat="1" applyFont="1" applyBorder="1" applyAlignment="1">
      <alignment horizontal="left" vertical="center"/>
    </xf>
    <xf numFmtId="43" fontId="22" fillId="0" borderId="4" xfId="1" applyNumberFormat="1" applyFont="1" applyBorder="1"/>
    <xf numFmtId="43" fontId="22" fillId="8" borderId="4" xfId="1" applyNumberFormat="1" applyFont="1" applyFill="1" applyBorder="1"/>
    <xf numFmtId="43" fontId="39" fillId="0" borderId="4" xfId="1" applyNumberFormat="1" applyFont="1" applyFill="1" applyBorder="1" applyAlignment="1">
      <alignment horizontal="center" vertical="center" wrapText="1"/>
    </xf>
    <xf numFmtId="43" fontId="38" fillId="0" borderId="2" xfId="1" applyNumberFormat="1" applyFont="1" applyBorder="1"/>
    <xf numFmtId="43" fontId="40" fillId="2" borderId="2" xfId="1" applyNumberFormat="1" applyFont="1" applyFill="1" applyBorder="1"/>
    <xf numFmtId="0" fontId="22" fillId="0" borderId="2" xfId="0" applyFont="1" applyBorder="1" applyAlignment="1">
      <alignment horizontal="justify" vertical="center" wrapText="1"/>
    </xf>
    <xf numFmtId="0" fontId="22" fillId="6" borderId="2" xfId="0" applyFont="1" applyFill="1" applyBorder="1" applyAlignment="1">
      <alignment horizontal="center" vertical="center" wrapText="1"/>
    </xf>
    <xf numFmtId="0" fontId="22" fillId="6" borderId="2" xfId="0" applyFont="1" applyFill="1" applyBorder="1" applyAlignment="1">
      <alignment horizontal="justify" vertical="center" wrapText="1"/>
    </xf>
    <xf numFmtId="43" fontId="22" fillId="6" borderId="2" xfId="1" applyNumberFormat="1" applyFont="1" applyFill="1" applyBorder="1" applyAlignment="1">
      <alignment horizontal="center"/>
    </xf>
    <xf numFmtId="43" fontId="38" fillId="7" borderId="2" xfId="1" applyNumberFormat="1" applyFont="1" applyFill="1" applyBorder="1"/>
    <xf numFmtId="0" fontId="22" fillId="0" borderId="2" xfId="0" applyFont="1" applyBorder="1" applyAlignment="1">
      <alignment horizontal="left" vertical="center" wrapText="1"/>
    </xf>
    <xf numFmtId="43" fontId="38" fillId="0" borderId="2" xfId="1" applyNumberFormat="1" applyFont="1" applyBorder="1" applyAlignment="1">
      <alignment horizontal="center"/>
    </xf>
    <xf numFmtId="43" fontId="38" fillId="8" borderId="2" xfId="1" applyNumberFormat="1" applyFont="1" applyFill="1" applyBorder="1"/>
    <xf numFmtId="43" fontId="39" fillId="7" borderId="2" xfId="1" applyNumberFormat="1" applyFont="1" applyFill="1" applyBorder="1"/>
    <xf numFmtId="43" fontId="3" fillId="0" borderId="2" xfId="1" applyNumberFormat="1" applyFont="1" applyBorder="1" applyAlignment="1">
      <alignment horizontal="center"/>
    </xf>
    <xf numFmtId="43" fontId="3" fillId="7" borderId="2" xfId="1" applyNumberFormat="1" applyFont="1" applyFill="1" applyBorder="1"/>
    <xf numFmtId="43" fontId="42" fillId="7" borderId="2" xfId="1" applyNumberFormat="1" applyFont="1" applyFill="1" applyBorder="1"/>
    <xf numFmtId="43" fontId="3" fillId="0" borderId="2" xfId="1" applyNumberFormat="1" applyFont="1" applyBorder="1"/>
    <xf numFmtId="43" fontId="2" fillId="7" borderId="2" xfId="1" applyNumberFormat="1" applyFont="1" applyFill="1" applyBorder="1"/>
    <xf numFmtId="43" fontId="5" fillId="7" borderId="2" xfId="1" applyNumberFormat="1" applyFont="1" applyFill="1" applyBorder="1"/>
    <xf numFmtId="43" fontId="2" fillId="0" borderId="2" xfId="1" applyNumberFormat="1" applyFont="1" applyBorder="1"/>
    <xf numFmtId="43" fontId="2" fillId="0" borderId="2" xfId="1" applyNumberFormat="1" applyFont="1" applyBorder="1" applyAlignment="1">
      <alignment horizontal="center"/>
    </xf>
    <xf numFmtId="43" fontId="2" fillId="4" borderId="2" xfId="1" applyNumberFormat="1" applyFont="1" applyFill="1" applyBorder="1"/>
    <xf numFmtId="43" fontId="2" fillId="0" borderId="2" xfId="1" applyNumberFormat="1" applyFont="1" applyFill="1" applyBorder="1"/>
    <xf numFmtId="43" fontId="5" fillId="0" borderId="2" xfId="1" applyNumberFormat="1" applyFont="1" applyBorder="1"/>
    <xf numFmtId="43" fontId="37" fillId="0" borderId="2" xfId="1" applyNumberFormat="1" applyFont="1" applyBorder="1"/>
    <xf numFmtId="43" fontId="22" fillId="0" borderId="2" xfId="1" applyNumberFormat="1" applyFont="1" applyBorder="1" applyAlignment="1">
      <alignment horizontal="center" vertical="center"/>
    </xf>
    <xf numFmtId="43" fontId="22" fillId="0" borderId="4" xfId="1" applyNumberFormat="1" applyFont="1" applyBorder="1" applyAlignment="1">
      <alignment horizontal="center" vertical="center" wrapText="1"/>
    </xf>
    <xf numFmtId="43" fontId="43" fillId="0" borderId="9" xfId="0" applyNumberFormat="1" applyFont="1" applyFill="1" applyBorder="1" applyAlignment="1">
      <alignment horizontal="right" vertical="center" wrapText="1"/>
    </xf>
    <xf numFmtId="43" fontId="44" fillId="0" borderId="9" xfId="0" applyNumberFormat="1" applyFont="1" applyFill="1" applyBorder="1" applyAlignment="1">
      <alignment horizontal="right" vertical="center" wrapText="1"/>
    </xf>
    <xf numFmtId="0" fontId="6" fillId="0" borderId="2" xfId="0" applyFont="1" applyFill="1" applyBorder="1" applyAlignment="1">
      <alignment vertical="center" wrapText="1"/>
    </xf>
    <xf numFmtId="43" fontId="43" fillId="0" borderId="2" xfId="0" applyNumberFormat="1" applyFont="1" applyFill="1" applyBorder="1" applyAlignment="1">
      <alignment horizontal="center" vertical="center" wrapText="1"/>
    </xf>
    <xf numFmtId="43" fontId="44" fillId="0" borderId="2" xfId="0" applyNumberFormat="1" applyFont="1" applyFill="1" applyBorder="1" applyAlignment="1">
      <alignment horizontal="center" vertical="center" wrapText="1"/>
    </xf>
    <xf numFmtId="4" fontId="18" fillId="0" borderId="0" xfId="0" applyNumberFormat="1" applyFont="1" applyAlignment="1">
      <alignment vertical="center"/>
    </xf>
    <xf numFmtId="43" fontId="43" fillId="0" borderId="2" xfId="0" applyNumberFormat="1" applyFont="1" applyFill="1" applyBorder="1" applyAlignment="1">
      <alignment horizontal="right" vertical="center" wrapText="1"/>
    </xf>
    <xf numFmtId="43" fontId="44" fillId="0" borderId="2" xfId="0" applyNumberFormat="1" applyFont="1" applyFill="1" applyBorder="1" applyAlignment="1">
      <alignment horizontal="right" vertical="center" wrapText="1"/>
    </xf>
    <xf numFmtId="43" fontId="4" fillId="0" borderId="2" xfId="0" applyNumberFormat="1" applyFont="1" applyFill="1" applyBorder="1" applyAlignment="1">
      <alignment horizontal="right" vertical="center" wrapText="1"/>
    </xf>
    <xf numFmtId="0" fontId="45" fillId="0" borderId="0" xfId="0" applyFont="1" applyFill="1" applyAlignment="1">
      <alignment horizontal="left" vertical="center" wrapText="1"/>
    </xf>
    <xf numFmtId="49" fontId="2" fillId="0" borderId="0" xfId="0" applyNumberFormat="1" applyFont="1" applyFill="1" applyAlignment="1">
      <alignment vertical="center" wrapText="1"/>
    </xf>
    <xf numFmtId="0" fontId="2" fillId="0" borderId="0" xfId="0" applyFont="1" applyFill="1" applyAlignment="1">
      <alignment vertical="center" wrapText="1"/>
    </xf>
    <xf numFmtId="0" fontId="17" fillId="0" borderId="0"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43" fontId="2" fillId="0" borderId="0" xfId="0" applyNumberFormat="1" applyFont="1" applyFill="1" applyAlignment="1">
      <alignment horizontal="center" vertical="center" wrapText="1"/>
    </xf>
    <xf numFmtId="0" fontId="46" fillId="0" borderId="0" xfId="0" applyFont="1" applyFill="1" applyAlignment="1">
      <alignment vertical="center" wrapText="1"/>
    </xf>
    <xf numFmtId="0" fontId="46" fillId="0" borderId="9"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9"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6" fillId="0" borderId="0" xfId="0" applyFont="1" applyFill="1" applyAlignment="1">
      <alignment horizontal="center" vertical="center" wrapText="1"/>
    </xf>
    <xf numFmtId="49" fontId="46" fillId="0" borderId="2" xfId="0" applyNumberFormat="1" applyFont="1" applyFill="1" applyBorder="1" applyAlignment="1">
      <alignment vertical="center" wrapText="1"/>
    </xf>
    <xf numFmtId="2" fontId="46" fillId="0" borderId="2" xfId="0" applyNumberFormat="1" applyFont="1" applyFill="1" applyBorder="1" applyAlignment="1">
      <alignment horizontal="center" vertical="center" wrapText="1"/>
    </xf>
    <xf numFmtId="49" fontId="46" fillId="0" borderId="2" xfId="0" applyNumberFormat="1" applyFont="1" applyFill="1" applyBorder="1" applyAlignment="1">
      <alignment horizontal="center" vertical="center" wrapText="1"/>
    </xf>
    <xf numFmtId="43" fontId="46" fillId="0" borderId="2" xfId="0" applyNumberFormat="1" applyFont="1" applyFill="1" applyBorder="1" applyAlignment="1">
      <alignment vertical="center" wrapText="1"/>
    </xf>
    <xf numFmtId="43" fontId="46" fillId="0" borderId="0" xfId="0" applyNumberFormat="1" applyFont="1" applyFill="1" applyAlignment="1">
      <alignment vertical="center" wrapText="1"/>
    </xf>
    <xf numFmtId="0" fontId="46" fillId="0" borderId="9" xfId="0" applyNumberFormat="1" applyFont="1" applyFill="1" applyBorder="1" applyAlignment="1">
      <alignment horizontal="left" vertical="center" wrapText="1"/>
    </xf>
    <xf numFmtId="0" fontId="46" fillId="0" borderId="9" xfId="0" applyFont="1" applyFill="1" applyBorder="1" applyAlignment="1">
      <alignment vertical="center" wrapText="1"/>
    </xf>
    <xf numFmtId="0" fontId="46" fillId="0" borderId="9" xfId="0" applyFont="1" applyFill="1" applyBorder="1" applyAlignment="1">
      <alignment horizontal="center" vertical="center" wrapText="1"/>
    </xf>
    <xf numFmtId="43" fontId="47" fillId="0" borderId="2" xfId="0" applyNumberFormat="1" applyFont="1" applyFill="1" applyBorder="1" applyAlignment="1">
      <alignment vertical="center" wrapText="1"/>
    </xf>
    <xf numFmtId="43" fontId="47" fillId="0" borderId="0" xfId="0" applyNumberFormat="1" applyFont="1" applyFill="1" applyAlignment="1">
      <alignment vertical="center" wrapText="1"/>
    </xf>
    <xf numFmtId="0" fontId="47" fillId="0" borderId="0" xfId="0" applyFont="1" applyFill="1" applyAlignment="1">
      <alignment vertical="center" wrapText="1"/>
    </xf>
    <xf numFmtId="0" fontId="47" fillId="0" borderId="9" xfId="0" applyNumberFormat="1" applyFont="1" applyFill="1" applyBorder="1" applyAlignment="1">
      <alignment horizontal="left" vertical="center" wrapText="1"/>
    </xf>
    <xf numFmtId="0" fontId="47" fillId="0" borderId="9" xfId="0" applyFont="1" applyFill="1" applyBorder="1" applyAlignment="1">
      <alignment vertical="center" wrapText="1"/>
    </xf>
    <xf numFmtId="0" fontId="47" fillId="0" borderId="9" xfId="0" applyNumberFormat="1" applyFont="1" applyBorder="1" applyAlignment="1">
      <alignment horizontal="left" vertical="center" wrapText="1"/>
    </xf>
    <xf numFmtId="0" fontId="47" fillId="0" borderId="9" xfId="0" applyFont="1" applyBorder="1" applyAlignment="1">
      <alignment vertical="center" wrapText="1"/>
    </xf>
    <xf numFmtId="0" fontId="48" fillId="0" borderId="0" xfId="0" applyFont="1" applyFill="1" applyAlignment="1">
      <alignment vertical="center" wrapText="1"/>
    </xf>
    <xf numFmtId="0" fontId="48" fillId="0" borderId="9" xfId="0" applyNumberFormat="1" applyFont="1" applyFill="1" applyBorder="1" applyAlignment="1">
      <alignment horizontal="left" vertical="center" wrapText="1"/>
    </xf>
    <xf numFmtId="0" fontId="48" fillId="0" borderId="9" xfId="0" applyFont="1" applyFill="1" applyBorder="1" applyAlignment="1">
      <alignment vertical="center" wrapText="1"/>
    </xf>
    <xf numFmtId="0" fontId="46" fillId="0" borderId="9" xfId="0" applyNumberFormat="1" applyFont="1" applyBorder="1" applyAlignment="1">
      <alignment horizontal="left" vertical="center" wrapText="1"/>
    </xf>
    <xf numFmtId="0" fontId="46" fillId="0" borderId="9" xfId="0" applyFont="1" applyBorder="1" applyAlignment="1">
      <alignment vertical="center" wrapText="1"/>
    </xf>
    <xf numFmtId="0" fontId="47" fillId="0" borderId="12" xfId="0" applyFont="1" applyBorder="1" applyAlignment="1">
      <alignment vertical="center" wrapText="1"/>
    </xf>
    <xf numFmtId="0" fontId="47" fillId="0" borderId="12" xfId="0" applyFont="1" applyFill="1" applyBorder="1" applyAlignment="1">
      <alignment horizontal="left" vertical="center" wrapText="1"/>
    </xf>
    <xf numFmtId="0" fontId="47" fillId="0" borderId="13" xfId="0" applyNumberFormat="1" applyFont="1" applyBorder="1" applyAlignment="1">
      <alignment horizontal="left" vertical="center" wrapText="1"/>
    </xf>
    <xf numFmtId="0" fontId="47" fillId="0" borderId="2" xfId="0" applyNumberFormat="1" applyFont="1" applyBorder="1" applyAlignment="1">
      <alignment horizontal="left" vertical="center" wrapText="1"/>
    </xf>
    <xf numFmtId="0" fontId="47" fillId="0" borderId="2" xfId="0" applyFont="1" applyBorder="1" applyAlignment="1">
      <alignment vertical="center" wrapText="1"/>
    </xf>
    <xf numFmtId="0" fontId="47" fillId="0" borderId="2" xfId="0" applyFont="1" applyBorder="1" applyAlignment="1">
      <alignment horizontal="center" vertical="center" wrapText="1"/>
    </xf>
    <xf numFmtId="0" fontId="46" fillId="0" borderId="2" xfId="0" applyNumberFormat="1" applyFont="1" applyBorder="1" applyAlignment="1">
      <alignment horizontal="left" vertical="center" wrapText="1"/>
    </xf>
    <xf numFmtId="0" fontId="46" fillId="0" borderId="2" xfId="0" applyFont="1" applyBorder="1" applyAlignment="1">
      <alignment vertical="center" wrapText="1"/>
    </xf>
    <xf numFmtId="0" fontId="46" fillId="0" borderId="2" xfId="0" applyFont="1" applyBorder="1" applyAlignment="1">
      <alignment horizontal="center" vertical="center" wrapText="1"/>
    </xf>
    <xf numFmtId="0" fontId="46" fillId="0" borderId="2" xfId="0" applyFont="1" applyFill="1" applyBorder="1" applyAlignment="1">
      <alignment vertical="center" wrapText="1"/>
    </xf>
    <xf numFmtId="0" fontId="46" fillId="0" borderId="2" xfId="3" applyFont="1" applyFill="1" applyBorder="1" applyAlignment="1">
      <alignment horizontal="center" vertical="center" wrapText="1"/>
    </xf>
    <xf numFmtId="2" fontId="47" fillId="0" borderId="2" xfId="0" applyNumberFormat="1" applyFont="1" applyFill="1" applyBorder="1" applyAlignment="1">
      <alignment vertical="center" wrapText="1"/>
    </xf>
    <xf numFmtId="0" fontId="47" fillId="0" borderId="2"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xf numFmtId="0" fontId="47" fillId="0" borderId="0" xfId="0" applyFont="1" applyFill="1" applyAlignment="1">
      <alignment horizontal="center" vertical="center" wrapText="1"/>
    </xf>
    <xf numFmtId="49" fontId="22" fillId="0" borderId="0" xfId="3" applyNumberFormat="1" applyFont="1" applyFill="1" applyBorder="1" applyAlignment="1" applyProtection="1">
      <alignment vertical="center" wrapText="1"/>
      <protection locked="0" hidden="1"/>
    </xf>
    <xf numFmtId="0" fontId="46" fillId="0" borderId="14" xfId="0" applyFont="1" applyBorder="1" applyAlignment="1">
      <alignment horizontal="center" vertical="center" wrapText="1"/>
    </xf>
    <xf numFmtId="0" fontId="47" fillId="0" borderId="14" xfId="0" applyFont="1" applyBorder="1" applyAlignment="1">
      <alignment horizontal="center" vertical="center" wrapText="1"/>
    </xf>
    <xf numFmtId="0" fontId="48" fillId="0" borderId="14" xfId="0" applyFont="1" applyBorder="1" applyAlignment="1">
      <alignment horizontal="center" vertical="center" wrapText="1"/>
    </xf>
    <xf numFmtId="0" fontId="47" fillId="0" borderId="14" xfId="0" applyFont="1" applyFill="1" applyBorder="1" applyAlignment="1">
      <alignment horizontal="center" vertical="center" wrapText="1"/>
    </xf>
    <xf numFmtId="0" fontId="48" fillId="0" borderId="14" xfId="0" applyFont="1" applyFill="1" applyBorder="1" applyAlignment="1">
      <alignment horizontal="center" vertical="center" wrapText="1"/>
    </xf>
    <xf numFmtId="43" fontId="22" fillId="6" borderId="4" xfId="1" applyNumberFormat="1" applyFont="1" applyFill="1" applyBorder="1" applyAlignment="1">
      <alignment horizontal="center" vertical="center" wrapText="1"/>
    </xf>
    <xf numFmtId="164" fontId="49" fillId="0" borderId="9" xfId="0" applyNumberFormat="1" applyFont="1" applyFill="1" applyBorder="1" applyAlignment="1">
      <alignment horizontal="right" vertical="center" wrapText="1"/>
    </xf>
    <xf numFmtId="164" fontId="49" fillId="0" borderId="9" xfId="0" applyNumberFormat="1" applyFont="1" applyFill="1" applyBorder="1" applyAlignment="1">
      <alignment horizontal="center" vertical="center" wrapText="1"/>
    </xf>
    <xf numFmtId="4" fontId="44" fillId="0" borderId="9" xfId="0" applyNumberFormat="1" applyFont="1" applyFill="1" applyBorder="1" applyAlignment="1">
      <alignment horizontal="right" vertical="center" wrapText="1"/>
    </xf>
    <xf numFmtId="4" fontId="43" fillId="0" borderId="9" xfId="0" applyNumberFormat="1" applyFont="1" applyFill="1" applyBorder="1" applyAlignment="1">
      <alignment horizontal="right" vertical="center" wrapText="1"/>
    </xf>
    <xf numFmtId="4" fontId="43" fillId="0" borderId="12" xfId="0" applyNumberFormat="1" applyFont="1" applyFill="1" applyBorder="1" applyAlignment="1">
      <alignment horizontal="right" vertical="center" wrapText="1"/>
    </xf>
    <xf numFmtId="43" fontId="1" fillId="0" borderId="2" xfId="0" applyNumberFormat="1" applyFont="1" applyBorder="1" applyAlignment="1">
      <alignment horizontal="center" vertical="center" wrapText="1"/>
    </xf>
    <xf numFmtId="43" fontId="6"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4" fontId="41" fillId="0" borderId="2" xfId="1" applyNumberFormat="1" applyFont="1" applyBorder="1" applyAlignment="1">
      <alignment horizontal="right"/>
    </xf>
    <xf numFmtId="4" fontId="22" fillId="0" borderId="2" xfId="1" applyNumberFormat="1" applyFont="1" applyBorder="1" applyAlignment="1">
      <alignment horizontal="right" vertical="center"/>
    </xf>
    <xf numFmtId="43" fontId="2" fillId="0" borderId="0" xfId="0" applyNumberFormat="1" applyFont="1" applyFill="1" applyAlignment="1">
      <alignment vertical="center" wrapText="1"/>
    </xf>
    <xf numFmtId="164" fontId="6" fillId="0"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vertical="center" wrapText="1"/>
    </xf>
    <xf numFmtId="164" fontId="6" fillId="0" borderId="2" xfId="0" applyNumberFormat="1" applyFont="1" applyFill="1" applyBorder="1" applyAlignment="1">
      <alignment horizontal="right" vertical="center" wrapText="1"/>
    </xf>
    <xf numFmtId="0" fontId="51" fillId="0" borderId="2" xfId="0" applyFont="1" applyFill="1" applyBorder="1" applyAlignment="1">
      <alignment vertical="center" wrapText="1"/>
    </xf>
    <xf numFmtId="0" fontId="6" fillId="0" borderId="2" xfId="0" applyFont="1" applyFill="1" applyBorder="1" applyAlignment="1">
      <alignment horizontal="center" vertical="center"/>
    </xf>
    <xf numFmtId="0" fontId="5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3" fontId="51"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0" borderId="2" xfId="0" applyFont="1" applyFill="1" applyBorder="1" applyAlignment="1">
      <alignment vertical="center"/>
    </xf>
    <xf numFmtId="0" fontId="6" fillId="0" borderId="2" xfId="0" quotePrefix="1" applyFont="1" applyFill="1" applyBorder="1" applyAlignment="1">
      <alignment horizontal="left" vertical="center" wrapText="1"/>
    </xf>
    <xf numFmtId="0" fontId="51" fillId="0" borderId="2" xfId="0" applyFont="1" applyFill="1" applyBorder="1" applyAlignment="1">
      <alignment horizontal="left" vertical="center" wrapText="1"/>
    </xf>
    <xf numFmtId="2" fontId="6" fillId="0" borderId="2" xfId="0" applyNumberFormat="1" applyFont="1" applyFill="1" applyBorder="1" applyAlignment="1">
      <alignment horizontal="center" vertical="center" wrapText="1"/>
    </xf>
    <xf numFmtId="0" fontId="51" fillId="0" borderId="2" xfId="5" applyFont="1" applyFill="1" applyBorder="1" applyAlignment="1">
      <alignment horizontal="left" vertical="center" wrapText="1"/>
    </xf>
    <xf numFmtId="2" fontId="51"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4" fontId="1" fillId="0" borderId="2" xfId="0" applyNumberFormat="1" applyFont="1" applyFill="1" applyBorder="1" applyAlignment="1">
      <alignment horizontal="right" vertical="center" wrapText="1"/>
    </xf>
    <xf numFmtId="164"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xf>
    <xf numFmtId="164" fontId="1" fillId="0" borderId="2" xfId="0" applyNumberFormat="1" applyFont="1" applyFill="1" applyBorder="1" applyAlignment="1">
      <alignment horizontal="left" vertical="center" wrapText="1"/>
    </xf>
    <xf numFmtId="0" fontId="9" fillId="0" borderId="2" xfId="0" applyFont="1" applyBorder="1" applyAlignment="1">
      <alignment horizontal="center" vertical="center" wrapText="1"/>
    </xf>
    <xf numFmtId="0" fontId="2" fillId="4" borderId="0" xfId="7" applyFont="1" applyFill="1" applyAlignment="1">
      <alignment wrapText="1"/>
    </xf>
    <xf numFmtId="0" fontId="1" fillId="4" borderId="2" xfId="7" applyFont="1" applyFill="1" applyBorder="1" applyAlignment="1">
      <alignment horizontal="center" vertical="center" wrapText="1"/>
    </xf>
    <xf numFmtId="4" fontId="1" fillId="4" borderId="2" xfId="7" applyNumberFormat="1" applyFont="1" applyFill="1" applyBorder="1" applyAlignment="1">
      <alignment horizontal="center" vertical="center" wrapText="1"/>
    </xf>
    <xf numFmtId="0" fontId="6" fillId="4" borderId="0" xfId="7" applyFont="1" applyFill="1" applyAlignment="1">
      <alignment horizontal="center" vertical="center" wrapText="1"/>
    </xf>
    <xf numFmtId="49" fontId="6" fillId="4" borderId="2" xfId="9" applyNumberFormat="1" applyFont="1" applyFill="1" applyBorder="1" applyAlignment="1">
      <alignment horizontal="left" vertical="center" wrapText="1"/>
    </xf>
    <xf numFmtId="0" fontId="6" fillId="4" borderId="2" xfId="7" applyFont="1" applyFill="1" applyBorder="1" applyAlignment="1">
      <alignment horizontal="center" vertical="center" wrapText="1"/>
    </xf>
    <xf numFmtId="3" fontId="6" fillId="4" borderId="2" xfId="1" applyNumberFormat="1" applyFont="1" applyFill="1" applyBorder="1" applyAlignment="1">
      <alignment horizontal="right" vertical="center" wrapText="1"/>
    </xf>
    <xf numFmtId="0" fontId="6" fillId="4" borderId="2" xfId="7" applyFont="1" applyFill="1" applyBorder="1" applyAlignment="1">
      <alignment horizontal="justify" vertical="center" wrapText="1"/>
    </xf>
    <xf numFmtId="1" fontId="6" fillId="4" borderId="2" xfId="1" applyNumberFormat="1" applyFont="1" applyFill="1" applyBorder="1" applyAlignment="1">
      <alignment horizontal="center" vertical="center" wrapText="1"/>
    </xf>
    <xf numFmtId="0" fontId="6" fillId="4" borderId="0" xfId="7" applyFont="1" applyFill="1" applyAlignment="1">
      <alignment wrapText="1"/>
    </xf>
    <xf numFmtId="3" fontId="6" fillId="4" borderId="2" xfId="4" applyNumberFormat="1" applyFont="1" applyFill="1" applyBorder="1" applyAlignment="1">
      <alignment horizontal="right" vertical="center" wrapText="1"/>
    </xf>
    <xf numFmtId="3" fontId="6" fillId="0" borderId="2" xfId="4" applyNumberFormat="1" applyFont="1" applyFill="1" applyBorder="1" applyAlignment="1">
      <alignment horizontal="right" vertical="center" wrapText="1"/>
    </xf>
    <xf numFmtId="3" fontId="6" fillId="0" borderId="2" xfId="1" applyNumberFormat="1" applyFont="1" applyFill="1" applyBorder="1" applyAlignment="1">
      <alignment horizontal="right" vertical="center" wrapText="1"/>
    </xf>
    <xf numFmtId="4" fontId="6" fillId="4" borderId="2" xfId="1" applyNumberFormat="1" applyFont="1" applyFill="1" applyBorder="1" applyAlignment="1">
      <alignment horizontal="left" vertical="center" wrapText="1"/>
    </xf>
    <xf numFmtId="0" fontId="6" fillId="4" borderId="2" xfId="10" applyFont="1" applyFill="1" applyBorder="1" applyAlignment="1">
      <alignment horizontal="justify" vertical="center" wrapText="1"/>
    </xf>
    <xf numFmtId="1" fontId="6" fillId="4" borderId="2" xfId="9" quotePrefix="1" applyNumberFormat="1" applyFont="1" applyFill="1" applyBorder="1" applyAlignment="1">
      <alignment horizontal="left" vertical="center" wrapText="1"/>
    </xf>
    <xf numFmtId="3" fontId="6" fillId="4" borderId="2" xfId="9" quotePrefix="1" applyNumberFormat="1" applyFont="1" applyFill="1" applyBorder="1" applyAlignment="1">
      <alignment horizontal="right" vertical="center" wrapText="1"/>
    </xf>
    <xf numFmtId="49" fontId="6" fillId="0" borderId="2" xfId="9" applyNumberFormat="1" applyFont="1" applyFill="1" applyBorder="1" applyAlignment="1">
      <alignment horizontal="left" vertical="center" wrapText="1"/>
    </xf>
    <xf numFmtId="49" fontId="6" fillId="9" borderId="2" xfId="0" applyNumberFormat="1" applyFont="1" applyFill="1" applyBorder="1" applyAlignment="1">
      <alignment horizontal="left" vertical="center" wrapText="1"/>
    </xf>
    <xf numFmtId="3" fontId="6" fillId="0" borderId="2" xfId="0" applyNumberFormat="1" applyFont="1" applyBorder="1" applyAlignment="1">
      <alignment horizontal="right" vertical="center" wrapText="1"/>
    </xf>
    <xf numFmtId="0" fontId="6" fillId="0" borderId="2" xfId="0" applyFont="1" applyFill="1" applyBorder="1" applyAlignment="1">
      <alignment horizontal="left" wrapText="1"/>
    </xf>
    <xf numFmtId="3" fontId="6" fillId="0" borderId="2" xfId="0" applyNumberFormat="1" applyFont="1" applyFill="1" applyBorder="1" applyAlignment="1">
      <alignment horizontal="right" wrapText="1"/>
    </xf>
    <xf numFmtId="0" fontId="6" fillId="4" borderId="2" xfId="9" applyFont="1" applyFill="1" applyBorder="1" applyAlignment="1">
      <alignment horizontal="left" vertical="center" wrapText="1"/>
    </xf>
    <xf numFmtId="3" fontId="6" fillId="0" borderId="2" xfId="9" quotePrefix="1" applyNumberFormat="1" applyFont="1" applyBorder="1" applyAlignment="1">
      <alignment horizontal="right" vertical="center" wrapText="1"/>
    </xf>
    <xf numFmtId="1" fontId="6" fillId="4" borderId="2" xfId="9" quotePrefix="1" applyNumberFormat="1" applyFont="1" applyFill="1" applyBorder="1" applyAlignment="1">
      <alignment horizontal="center" vertical="center" wrapText="1"/>
    </xf>
    <xf numFmtId="0" fontId="6" fillId="4" borderId="0" xfId="7" applyFont="1" applyFill="1" applyBorder="1" applyAlignment="1">
      <alignment wrapText="1"/>
    </xf>
    <xf numFmtId="0" fontId="6" fillId="9" borderId="2" xfId="0" applyFont="1" applyFill="1" applyBorder="1" applyAlignment="1">
      <alignment horizontal="left" vertical="center" wrapText="1"/>
    </xf>
    <xf numFmtId="1" fontId="6" fillId="0" borderId="2" xfId="9" quotePrefix="1" applyNumberFormat="1" applyFont="1" applyBorder="1" applyAlignment="1">
      <alignment horizontal="left" vertical="center" wrapText="1"/>
    </xf>
    <xf numFmtId="3" fontId="6" fillId="4" borderId="2" xfId="1" quotePrefix="1" applyNumberFormat="1" applyFont="1" applyFill="1" applyBorder="1" applyAlignment="1">
      <alignment horizontal="right" vertical="center" wrapText="1"/>
    </xf>
    <xf numFmtId="0" fontId="6" fillId="4" borderId="0" xfId="7" applyFont="1" applyFill="1" applyAlignment="1">
      <alignment vertical="center" wrapText="1"/>
    </xf>
    <xf numFmtId="3" fontId="6" fillId="0" borderId="2" xfId="0" applyNumberFormat="1" applyFont="1" applyFill="1" applyBorder="1" applyAlignment="1">
      <alignment horizontal="right" vertical="center" wrapText="1"/>
    </xf>
    <xf numFmtId="49" fontId="6" fillId="0" borderId="2" xfId="9" applyNumberFormat="1" applyFont="1" applyBorder="1" applyAlignment="1">
      <alignment horizontal="left" vertical="center" wrapText="1"/>
    </xf>
    <xf numFmtId="0" fontId="1" fillId="4" borderId="0" xfId="7" applyFont="1" applyFill="1" applyAlignment="1">
      <alignment wrapText="1"/>
    </xf>
    <xf numFmtId="4" fontId="6" fillId="4" borderId="2" xfId="7" applyNumberFormat="1" applyFont="1" applyFill="1" applyBorder="1" applyAlignment="1">
      <alignment horizontal="center" vertical="center" wrapText="1"/>
    </xf>
    <xf numFmtId="3" fontId="6" fillId="4" borderId="2" xfId="7" applyNumberFormat="1" applyFont="1" applyFill="1" applyBorder="1" applyAlignment="1">
      <alignment horizontal="justify" vertical="center" wrapText="1"/>
    </xf>
    <xf numFmtId="0" fontId="6" fillId="4" borderId="2" xfId="7" applyFont="1" applyFill="1" applyBorder="1" applyAlignment="1">
      <alignment wrapText="1"/>
    </xf>
    <xf numFmtId="4" fontId="2" fillId="4" borderId="0" xfId="7" applyNumberFormat="1" applyFont="1" applyFill="1" applyBorder="1" applyAlignment="1">
      <alignment wrapText="1"/>
    </xf>
    <xf numFmtId="0" fontId="2" fillId="4" borderId="0" xfId="7" applyFont="1" applyFill="1" applyBorder="1" applyAlignment="1">
      <alignment wrapText="1"/>
    </xf>
    <xf numFmtId="0" fontId="2" fillId="4" borderId="2" xfId="7" applyFont="1" applyFill="1" applyBorder="1" applyAlignment="1">
      <alignment wrapText="1"/>
    </xf>
    <xf numFmtId="0" fontId="2" fillId="4" borderId="0" xfId="7" applyFont="1" applyFill="1" applyBorder="1" applyAlignment="1">
      <alignment horizontal="center" vertical="center" wrapText="1"/>
    </xf>
    <xf numFmtId="0" fontId="2" fillId="4" borderId="0" xfId="7" applyFont="1" applyFill="1" applyBorder="1" applyAlignment="1">
      <alignment horizontal="justify" vertical="center" wrapText="1"/>
    </xf>
    <xf numFmtId="4" fontId="2" fillId="4" borderId="0" xfId="7" applyNumberFormat="1" applyFont="1" applyFill="1" applyBorder="1" applyAlignment="1">
      <alignment horizontal="right" vertical="center" wrapText="1"/>
    </xf>
    <xf numFmtId="0" fontId="56" fillId="4" borderId="0" xfId="7" applyFont="1" applyFill="1" applyBorder="1" applyAlignment="1">
      <alignment horizontal="center" vertical="center" wrapText="1"/>
    </xf>
    <xf numFmtId="0" fontId="2" fillId="4" borderId="0" xfId="7" applyFont="1" applyFill="1" applyAlignment="1">
      <alignment horizontal="center" vertical="center" wrapText="1"/>
    </xf>
    <xf numFmtId="0" fontId="2" fillId="4" borderId="0" xfId="7" applyFont="1" applyFill="1" applyAlignment="1">
      <alignment horizontal="justify" vertical="center" wrapText="1"/>
    </xf>
    <xf numFmtId="4" fontId="2" fillId="4" borderId="0" xfId="7" applyNumberFormat="1" applyFont="1" applyFill="1" applyAlignment="1">
      <alignment horizontal="right" vertical="center" wrapText="1"/>
    </xf>
    <xf numFmtId="0" fontId="56" fillId="4" borderId="0" xfId="7" applyFont="1" applyFill="1" applyAlignment="1">
      <alignment horizontal="center" vertical="center" wrapText="1"/>
    </xf>
    <xf numFmtId="4" fontId="6" fillId="0" borderId="2" xfId="0" applyNumberFormat="1" applyFont="1" applyFill="1" applyBorder="1" applyAlignment="1">
      <alignment horizontal="right" vertical="center"/>
    </xf>
    <xf numFmtId="4" fontId="51" fillId="0" borderId="2" xfId="0" applyNumberFormat="1" applyFont="1" applyFill="1" applyBorder="1" applyAlignment="1">
      <alignment horizontal="right" vertical="center" wrapText="1"/>
    </xf>
    <xf numFmtId="4" fontId="52" fillId="0" borderId="2" xfId="0" applyNumberFormat="1" applyFont="1" applyFill="1" applyBorder="1" applyAlignment="1">
      <alignment horizontal="right" vertical="center"/>
    </xf>
    <xf numFmtId="4" fontId="6" fillId="0" borderId="2" xfId="6" applyNumberFormat="1" applyFont="1" applyFill="1" applyBorder="1" applyAlignment="1">
      <alignment horizontal="right" vertical="center" wrapText="1"/>
    </xf>
    <xf numFmtId="4" fontId="6" fillId="0" borderId="2" xfId="5" applyNumberFormat="1" applyFont="1" applyFill="1" applyBorder="1" applyAlignment="1">
      <alignment horizontal="right" vertical="center" wrapText="1"/>
    </xf>
    <xf numFmtId="4" fontId="6" fillId="0" borderId="2" xfId="1" quotePrefix="1" applyNumberFormat="1" applyFont="1" applyFill="1" applyBorder="1" applyAlignment="1">
      <alignment horizontal="right" vertical="center" wrapText="1"/>
    </xf>
    <xf numFmtId="4" fontId="51" fillId="0" borderId="2" xfId="6" applyNumberFormat="1" applyFont="1" applyFill="1" applyBorder="1" applyAlignment="1">
      <alignment horizontal="right" vertical="center" wrapText="1"/>
    </xf>
    <xf numFmtId="4" fontId="51" fillId="0" borderId="2" xfId="5" applyNumberFormat="1" applyFont="1" applyFill="1" applyBorder="1" applyAlignment="1">
      <alignment horizontal="right" vertical="center" wrapText="1"/>
    </xf>
    <xf numFmtId="164" fontId="6" fillId="0" borderId="0" xfId="0" applyNumberFormat="1" applyFont="1" applyFill="1" applyBorder="1" applyAlignment="1">
      <alignment vertical="center" wrapText="1"/>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164" fontId="6" fillId="0" borderId="0" xfId="0" applyNumberFormat="1" applyFont="1" applyFill="1" applyBorder="1" applyAlignment="1">
      <alignment horizontal="center" vertical="center"/>
    </xf>
    <xf numFmtId="164" fontId="1" fillId="0" borderId="0" xfId="0" applyNumberFormat="1" applyFont="1" applyFill="1" applyBorder="1" applyAlignment="1">
      <alignment vertical="center" wrapText="1"/>
    </xf>
    <xf numFmtId="0" fontId="6" fillId="2" borderId="0" xfId="0" applyFont="1" applyFill="1" applyBorder="1" applyAlignment="1">
      <alignment vertical="center"/>
    </xf>
    <xf numFmtId="0" fontId="54" fillId="0" borderId="2" xfId="0" applyFont="1" applyFill="1" applyBorder="1" applyAlignment="1">
      <alignment wrapText="1"/>
    </xf>
    <xf numFmtId="43" fontId="1" fillId="0" borderId="2" xfId="2" applyNumberFormat="1" applyFont="1" applyBorder="1" applyAlignment="1">
      <alignment horizontal="center" vertical="center" wrapText="1"/>
    </xf>
    <xf numFmtId="43" fontId="1" fillId="0" borderId="2" xfId="2" applyNumberFormat="1" applyFont="1" applyBorder="1" applyAlignment="1">
      <alignment horizontal="center" vertical="center"/>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vertical="center" wrapText="1"/>
    </xf>
    <xf numFmtId="0" fontId="1" fillId="0" borderId="0" xfId="0" applyNumberFormat="1" applyFont="1" applyFill="1" applyBorder="1" applyAlignment="1">
      <alignment vertical="center" wrapText="1"/>
    </xf>
    <xf numFmtId="0" fontId="6" fillId="0" borderId="0" xfId="0" applyNumberFormat="1" applyFont="1" applyFill="1" applyBorder="1" applyAlignment="1">
      <alignment horizontal="left" vertical="center" wrapText="1"/>
    </xf>
    <xf numFmtId="0" fontId="6" fillId="2" borderId="0" xfId="0" applyNumberFormat="1" applyFont="1" applyFill="1" applyBorder="1" applyAlignment="1">
      <alignment vertical="center"/>
    </xf>
    <xf numFmtId="4" fontId="6" fillId="0" borderId="0" xfId="0" applyNumberFormat="1" applyFont="1" applyFill="1" applyBorder="1" applyAlignment="1">
      <alignment vertical="center" wrapText="1"/>
    </xf>
    <xf numFmtId="43" fontId="44" fillId="0" borderId="12" xfId="0" applyNumberFormat="1" applyFont="1" applyBorder="1" applyAlignment="1">
      <alignment horizontal="center" vertical="center" wrapText="1"/>
    </xf>
    <xf numFmtId="43" fontId="44" fillId="0" borderId="2" xfId="0" applyNumberFormat="1" applyFont="1" applyBorder="1" applyAlignment="1">
      <alignment horizontal="center" vertical="center" wrapText="1"/>
    </xf>
    <xf numFmtId="43" fontId="43" fillId="0" borderId="2" xfId="0" applyNumberFormat="1" applyFont="1" applyBorder="1" applyAlignment="1">
      <alignment horizontal="center" vertical="center" wrapText="1"/>
    </xf>
    <xf numFmtId="0" fontId="43" fillId="0" borderId="2" xfId="0" applyFont="1" applyFill="1" applyBorder="1" applyAlignment="1">
      <alignment horizontal="center" vertical="center" wrapText="1"/>
    </xf>
    <xf numFmtId="43" fontId="43" fillId="0" borderId="12" xfId="0" applyNumberFormat="1" applyFont="1" applyBorder="1" applyAlignment="1">
      <alignment horizontal="center" vertical="center" wrapText="1"/>
    </xf>
    <xf numFmtId="0" fontId="6" fillId="0" borderId="2" xfId="2" applyFont="1" applyBorder="1" applyAlignment="1">
      <alignment vertical="center"/>
    </xf>
    <xf numFmtId="43" fontId="1" fillId="0" borderId="2" xfId="0" applyNumberFormat="1" applyFont="1" applyBorder="1" applyAlignment="1">
      <alignment vertical="center"/>
    </xf>
    <xf numFmtId="43" fontId="6" fillId="0" borderId="2" xfId="0" applyNumberFormat="1" applyFont="1" applyBorder="1" applyAlignment="1">
      <alignment vertical="center"/>
    </xf>
    <xf numFmtId="4" fontId="6" fillId="0" borderId="2" xfId="1" applyNumberFormat="1" applyFont="1" applyBorder="1" applyAlignment="1">
      <alignment horizontal="right" vertical="center" wrapText="1"/>
    </xf>
    <xf numFmtId="164" fontId="49" fillId="0" borderId="12" xfId="0" applyNumberFormat="1" applyFont="1" applyFill="1" applyBorder="1" applyAlignment="1">
      <alignment horizontal="center" vertical="center" wrapText="1"/>
    </xf>
    <xf numFmtId="43" fontId="43" fillId="0" borderId="12" xfId="0" applyNumberFormat="1" applyFont="1" applyFill="1" applyBorder="1" applyAlignment="1">
      <alignment horizontal="right" vertical="center" wrapText="1"/>
    </xf>
    <xf numFmtId="4" fontId="44" fillId="0" borderId="12" xfId="0" applyNumberFormat="1" applyFont="1" applyFill="1" applyBorder="1" applyAlignment="1">
      <alignment horizontal="right" vertical="center" wrapText="1"/>
    </xf>
    <xf numFmtId="43" fontId="44" fillId="0" borderId="12" xfId="0" applyNumberFormat="1" applyFont="1" applyFill="1" applyBorder="1" applyAlignment="1">
      <alignment horizontal="right" vertical="center" wrapText="1"/>
    </xf>
    <xf numFmtId="164" fontId="49" fillId="0" borderId="2" xfId="0" applyNumberFormat="1" applyFont="1" applyFill="1" applyBorder="1" applyAlignment="1">
      <alignment horizontal="center" vertical="center" wrapText="1"/>
    </xf>
    <xf numFmtId="0" fontId="1" fillId="5" borderId="2" xfId="1" applyFont="1" applyFill="1" applyBorder="1" applyAlignment="1">
      <alignment vertical="center" wrapText="1"/>
    </xf>
    <xf numFmtId="0" fontId="57" fillId="0" borderId="2" xfId="0" applyFont="1" applyBorder="1" applyAlignment="1">
      <alignment vertical="center" wrapText="1"/>
    </xf>
    <xf numFmtId="0" fontId="1" fillId="0" borderId="0" xfId="2" applyFont="1" applyBorder="1" applyAlignment="1">
      <alignment vertical="center" wrapText="1"/>
    </xf>
    <xf numFmtId="0" fontId="6" fillId="0" borderId="0" xfId="2" applyFont="1" applyBorder="1" applyAlignment="1">
      <alignment vertical="center"/>
    </xf>
    <xf numFmtId="0" fontId="2" fillId="0" borderId="0" xfId="2" applyFont="1" applyAlignment="1">
      <alignment vertical="center"/>
    </xf>
    <xf numFmtId="2" fontId="2" fillId="0" borderId="2" xfId="1" applyNumberFormat="1" applyFont="1" applyBorder="1" applyAlignment="1">
      <alignment horizontal="center" vertical="center" wrapText="1"/>
    </xf>
    <xf numFmtId="0" fontId="2" fillId="0" borderId="2" xfId="2" applyFont="1" applyBorder="1" applyAlignment="1">
      <alignment horizontal="center" vertical="center" wrapText="1"/>
    </xf>
    <xf numFmtId="49" fontId="2" fillId="0" borderId="2" xfId="2" applyNumberFormat="1" applyFont="1" applyBorder="1" applyAlignment="1">
      <alignment horizontal="center" vertical="center" wrapText="1"/>
    </xf>
    <xf numFmtId="49" fontId="2" fillId="0" borderId="2" xfId="2" applyNumberFormat="1" applyFont="1" applyBorder="1" applyAlignment="1">
      <alignment horizontal="center" vertical="center"/>
    </xf>
    <xf numFmtId="0" fontId="57" fillId="0" borderId="0" xfId="2" applyFont="1" applyAlignment="1">
      <alignment vertical="center" wrapText="1"/>
    </xf>
    <xf numFmtId="0" fontId="59" fillId="0" borderId="0" xfId="2" applyFont="1" applyAlignment="1">
      <alignment vertical="center" wrapText="1"/>
    </xf>
    <xf numFmtId="43" fontId="49" fillId="0" borderId="2" xfId="0" applyNumberFormat="1" applyFont="1" applyBorder="1" applyAlignment="1">
      <alignment horizontal="right" vertical="center" wrapText="1"/>
    </xf>
    <xf numFmtId="0" fontId="60" fillId="4" borderId="0" xfId="2" applyFont="1" applyFill="1" applyAlignment="1">
      <alignment vertical="center" wrapText="1"/>
    </xf>
    <xf numFmtId="0" fontId="60" fillId="0" borderId="2" xfId="2" applyFont="1" applyBorder="1" applyAlignment="1">
      <alignment horizontal="center" vertical="center" wrapText="1"/>
    </xf>
    <xf numFmtId="0" fontId="60" fillId="0" borderId="0" xfId="2" applyFont="1" applyAlignment="1">
      <alignment vertical="center" wrapText="1"/>
    </xf>
    <xf numFmtId="43" fontId="57" fillId="0" borderId="2" xfId="0" applyNumberFormat="1" applyFont="1" applyBorder="1" applyAlignment="1">
      <alignment horizontal="right" vertical="center" wrapText="1"/>
    </xf>
    <xf numFmtId="0" fontId="17" fillId="0" borderId="0" xfId="2" applyFont="1" applyAlignment="1">
      <alignment vertical="center" wrapText="1"/>
    </xf>
    <xf numFmtId="0" fontId="2" fillId="0" borderId="0" xfId="2" applyFont="1" applyAlignment="1">
      <alignment vertical="center" wrapText="1"/>
    </xf>
    <xf numFmtId="0" fontId="17" fillId="0" borderId="0" xfId="2" applyFont="1" applyAlignment="1">
      <alignment vertical="center"/>
    </xf>
    <xf numFmtId="0" fontId="18" fillId="0" borderId="0" xfId="2" applyFont="1" applyAlignment="1">
      <alignment vertical="center"/>
    </xf>
    <xf numFmtId="0" fontId="5" fillId="0" borderId="0" xfId="2" applyFont="1" applyAlignment="1">
      <alignment vertical="center"/>
    </xf>
    <xf numFmtId="0" fontId="2" fillId="0" borderId="0" xfId="2" applyFont="1" applyAlignment="1">
      <alignment horizontal="center" vertical="center"/>
    </xf>
    <xf numFmtId="0" fontId="5" fillId="0" borderId="0" xfId="2" applyFont="1" applyAlignment="1">
      <alignment horizontal="center" vertical="center"/>
    </xf>
    <xf numFmtId="43" fontId="17" fillId="0" borderId="2" xfId="0" applyNumberFormat="1" applyFont="1" applyBorder="1"/>
    <xf numFmtId="0" fontId="61" fillId="0" borderId="0" xfId="0" applyFont="1"/>
    <xf numFmtId="0" fontId="32" fillId="0" borderId="0" xfId="0" applyFont="1"/>
    <xf numFmtId="0" fontId="32" fillId="0" borderId="0" xfId="0" applyFont="1" applyAlignment="1">
      <alignment horizontal="center"/>
    </xf>
    <xf numFmtId="0" fontId="6" fillId="0" borderId="0" xfId="0" applyFont="1" applyAlignment="1">
      <alignment vertical="center" wrapText="1"/>
    </xf>
    <xf numFmtId="0" fontId="3" fillId="0" borderId="0" xfId="0" applyFont="1" applyBorder="1" applyAlignment="1">
      <alignment vertical="center"/>
    </xf>
    <xf numFmtId="43" fontId="43" fillId="0" borderId="9" xfId="0" applyNumberFormat="1" applyFont="1" applyBorder="1" applyAlignment="1">
      <alignment horizontal="center" vertical="center" wrapText="1"/>
    </xf>
    <xf numFmtId="43" fontId="44" fillId="0" borderId="9" xfId="0" applyNumberFormat="1" applyFont="1" applyBorder="1" applyAlignment="1">
      <alignment horizontal="center" vertical="center" wrapText="1"/>
    </xf>
    <xf numFmtId="0" fontId="3" fillId="0" borderId="2" xfId="1" applyFont="1" applyBorder="1" applyAlignment="1">
      <alignment horizontal="centerContinuous" vertical="center" wrapText="1"/>
    </xf>
    <xf numFmtId="0" fontId="6" fillId="5" borderId="2" xfId="1" applyFont="1" applyFill="1" applyBorder="1" applyAlignment="1">
      <alignment horizontal="centerContinuous" vertical="center" wrapText="1"/>
    </xf>
    <xf numFmtId="2" fontId="9" fillId="5" borderId="2" xfId="1" applyNumberFormat="1" applyFont="1" applyFill="1" applyBorder="1" applyAlignment="1">
      <alignment horizontal="centerContinuous" vertical="center" wrapText="1"/>
    </xf>
    <xf numFmtId="43" fontId="3" fillId="0" borderId="2" xfId="2" applyNumberFormat="1" applyFont="1" applyBorder="1" applyAlignment="1">
      <alignment horizontal="center" vertical="center"/>
    </xf>
    <xf numFmtId="0" fontId="10" fillId="0" borderId="0" xfId="0" applyFont="1" applyFill="1"/>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2" xfId="1" applyFont="1" applyFill="1" applyBorder="1" applyAlignment="1">
      <alignment horizontal="left" vertical="center" wrapText="1"/>
    </xf>
    <xf numFmtId="43" fontId="10" fillId="0" borderId="0" xfId="0" applyNumberFormat="1" applyFont="1" applyFill="1"/>
    <xf numFmtId="43" fontId="1" fillId="0" borderId="0" xfId="0" applyNumberFormat="1" applyFont="1" applyFill="1" applyAlignment="1">
      <alignment horizontal="left" vertical="center"/>
    </xf>
    <xf numFmtId="43" fontId="6" fillId="0" borderId="0" xfId="0" applyNumberFormat="1" applyFont="1" applyFill="1" applyAlignment="1">
      <alignment horizontal="justify" vertical="center" wrapText="1"/>
    </xf>
    <xf numFmtId="43" fontId="6" fillId="0" borderId="0" xfId="0" applyNumberFormat="1" applyFont="1" applyFill="1" applyAlignment="1">
      <alignment horizontal="center" vertical="center" wrapText="1"/>
    </xf>
    <xf numFmtId="43" fontId="1" fillId="0" borderId="1" xfId="0" applyNumberFormat="1" applyFont="1" applyFill="1" applyBorder="1" applyAlignment="1">
      <alignment horizontal="center" vertical="center"/>
    </xf>
    <xf numFmtId="43" fontId="1" fillId="0" borderId="0" xfId="0" applyNumberFormat="1" applyFont="1" applyFill="1" applyBorder="1" applyAlignment="1">
      <alignment horizontal="center" vertical="center"/>
    </xf>
    <xf numFmtId="41" fontId="9" fillId="0" borderId="2" xfId="1" applyNumberFormat="1" applyFont="1" applyFill="1" applyBorder="1" applyAlignment="1">
      <alignment horizontal="center" vertical="center" wrapText="1"/>
    </xf>
    <xf numFmtId="41" fontId="9" fillId="0" borderId="7" xfId="1" applyNumberFormat="1" applyFont="1" applyFill="1" applyBorder="1" applyAlignment="1">
      <alignment horizontal="center" vertical="center" wrapText="1"/>
    </xf>
    <xf numFmtId="41" fontId="1" fillId="0" borderId="2" xfId="1" applyNumberFormat="1" applyFont="1" applyFill="1" applyBorder="1" applyAlignment="1">
      <alignment horizontal="center" vertical="center" wrapText="1"/>
    </xf>
    <xf numFmtId="43" fontId="1" fillId="0" borderId="2" xfId="1" applyNumberFormat="1" applyFont="1" applyFill="1" applyBorder="1" applyAlignment="1">
      <alignment horizontal="justify" vertical="center" wrapText="1"/>
    </xf>
    <xf numFmtId="43" fontId="1" fillId="0" borderId="2" xfId="1"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43" fontId="1" fillId="0" borderId="7" xfId="0" applyNumberFormat="1" applyFont="1" applyFill="1" applyBorder="1" applyAlignment="1">
      <alignment horizontal="center" vertical="center" wrapText="1"/>
    </xf>
    <xf numFmtId="43" fontId="12" fillId="0" borderId="0" xfId="0" applyNumberFormat="1" applyFont="1" applyFill="1" applyAlignment="1">
      <alignment horizontal="justify" vertical="center" wrapText="1"/>
    </xf>
    <xf numFmtId="43" fontId="6" fillId="0" borderId="2" xfId="1" applyNumberFormat="1" applyFont="1" applyFill="1" applyBorder="1" applyAlignment="1">
      <alignment horizontal="center" vertical="center" wrapText="1"/>
    </xf>
    <xf numFmtId="43" fontId="6" fillId="0" borderId="2" xfId="1" applyNumberFormat="1" applyFont="1" applyFill="1" applyBorder="1" applyAlignment="1">
      <alignment horizontal="justify" vertical="center" wrapText="1"/>
    </xf>
    <xf numFmtId="43" fontId="6" fillId="0" borderId="7" xfId="0" applyNumberFormat="1" applyFont="1" applyFill="1" applyBorder="1" applyAlignment="1">
      <alignment horizontal="center" vertical="center" wrapText="1"/>
    </xf>
    <xf numFmtId="43" fontId="6" fillId="0" borderId="2" xfId="0" applyNumberFormat="1" applyFont="1" applyFill="1" applyBorder="1" applyAlignment="1">
      <alignment horizontal="center" vertical="center" wrapText="1"/>
    </xf>
    <xf numFmtId="43" fontId="10" fillId="0" borderId="0" xfId="0" applyNumberFormat="1" applyFont="1" applyFill="1" applyAlignment="1">
      <alignment horizontal="justify" vertical="center" wrapText="1"/>
    </xf>
    <xf numFmtId="43" fontId="6" fillId="0" borderId="2" xfId="0" applyNumberFormat="1" applyFont="1" applyFill="1" applyBorder="1" applyAlignment="1">
      <alignment vertical="center" wrapText="1"/>
    </xf>
    <xf numFmtId="43" fontId="11" fillId="0" borderId="0" xfId="0" applyNumberFormat="1" applyFont="1" applyFill="1" applyAlignment="1">
      <alignment horizontal="justify" vertical="center" wrapText="1"/>
    </xf>
    <xf numFmtId="43" fontId="6" fillId="0" borderId="2" xfId="0" applyNumberFormat="1" applyFont="1" applyFill="1" applyBorder="1" applyAlignment="1">
      <alignment horizontal="justify" vertical="center" wrapText="1"/>
    </xf>
    <xf numFmtId="43" fontId="3" fillId="0" borderId="2" xfId="0" applyNumberFormat="1" applyFont="1" applyFill="1" applyBorder="1" applyAlignment="1">
      <alignment horizontal="center" vertical="center" wrapText="1"/>
    </xf>
    <xf numFmtId="43" fontId="3" fillId="0" borderId="2" xfId="0" applyNumberFormat="1" applyFont="1" applyFill="1" applyBorder="1" applyAlignment="1">
      <alignment horizontal="justify" vertical="center" wrapText="1"/>
    </xf>
    <xf numFmtId="41" fontId="1" fillId="0" borderId="2" xfId="0" applyNumberFormat="1" applyFont="1" applyFill="1" applyBorder="1" applyAlignment="1">
      <alignment horizontal="center" vertical="center" wrapText="1"/>
    </xf>
    <xf numFmtId="43" fontId="1" fillId="0" borderId="2" xfId="0" applyNumberFormat="1" applyFont="1" applyFill="1" applyBorder="1" applyAlignment="1">
      <alignment vertical="center" wrapText="1"/>
    </xf>
    <xf numFmtId="43" fontId="12" fillId="0" borderId="2" xfId="0" applyNumberFormat="1" applyFont="1" applyFill="1" applyBorder="1" applyAlignment="1">
      <alignment horizontal="justify" vertical="center" wrapText="1"/>
    </xf>
    <xf numFmtId="43" fontId="13" fillId="0" borderId="0" xfId="0" applyNumberFormat="1" applyFont="1" applyFill="1" applyAlignment="1">
      <alignment horizontal="justify" vertical="center" wrapText="1"/>
    </xf>
    <xf numFmtId="43" fontId="14" fillId="0" borderId="0" xfId="0" applyNumberFormat="1" applyFont="1" applyFill="1" applyAlignment="1">
      <alignment horizontal="justify" vertical="center" wrapText="1"/>
    </xf>
    <xf numFmtId="43" fontId="3" fillId="0" borderId="0" xfId="0" applyNumberFormat="1" applyFont="1" applyFill="1" applyAlignment="1">
      <alignment horizontal="justify" vertical="center" wrapText="1"/>
    </xf>
    <xf numFmtId="43" fontId="6" fillId="0" borderId="2" xfId="1" applyNumberFormat="1" applyFont="1" applyFill="1" applyBorder="1" applyAlignment="1">
      <alignment horizontal="left" vertical="center" wrapText="1"/>
    </xf>
    <xf numFmtId="43" fontId="15" fillId="0" borderId="0" xfId="0" applyNumberFormat="1" applyFont="1" applyFill="1" applyAlignment="1">
      <alignment horizontal="justify" vertical="center" wrapText="1"/>
    </xf>
    <xf numFmtId="43" fontId="1" fillId="0" borderId="2" xfId="0" applyNumberFormat="1" applyFont="1" applyFill="1" applyBorder="1" applyAlignment="1">
      <alignment horizontal="justify" vertical="center" wrapText="1"/>
    </xf>
    <xf numFmtId="43" fontId="1" fillId="0" borderId="0" xfId="0" applyNumberFormat="1" applyFont="1" applyFill="1" applyAlignment="1">
      <alignment horizontal="justify" vertical="center" wrapText="1"/>
    </xf>
    <xf numFmtId="43" fontId="6" fillId="0" borderId="2" xfId="0" applyNumberFormat="1" applyFont="1" applyFill="1" applyBorder="1" applyAlignment="1">
      <alignment horizontal="left" vertical="center" wrapText="1"/>
    </xf>
    <xf numFmtId="41" fontId="2" fillId="0" borderId="0" xfId="0" applyNumberFormat="1" applyFont="1" applyFill="1" applyAlignment="1">
      <alignment horizontal="center" vertical="center" wrapText="1"/>
    </xf>
    <xf numFmtId="0" fontId="44" fillId="0" borderId="0" xfId="0" applyFont="1" applyAlignment="1">
      <alignment vertical="center"/>
    </xf>
    <xf numFmtId="0" fontId="43" fillId="0" borderId="0" xfId="0" applyFont="1" applyAlignment="1">
      <alignment horizontal="justify" vertical="center" wrapText="1"/>
    </xf>
    <xf numFmtId="0" fontId="43" fillId="0" borderId="0" xfId="0" applyFont="1" applyAlignment="1">
      <alignment horizontal="center" vertical="center" wrapText="1"/>
    </xf>
    <xf numFmtId="43" fontId="43" fillId="0" borderId="0" xfId="0" applyNumberFormat="1" applyFont="1" applyAlignment="1">
      <alignment horizontal="justify" vertical="center" wrapText="1"/>
    </xf>
    <xf numFmtId="0" fontId="44" fillId="0" borderId="0" xfId="0" applyFont="1" applyAlignment="1">
      <alignment horizontal="centerContinuous" vertical="center"/>
    </xf>
    <xf numFmtId="0" fontId="44" fillId="0" borderId="0" xfId="0" applyFont="1" applyAlignment="1">
      <alignment horizontal="centerContinuous" vertical="center" wrapText="1"/>
    </xf>
    <xf numFmtId="0" fontId="44" fillId="0" borderId="0" xfId="0" applyFont="1" applyAlignment="1">
      <alignment horizontal="center" vertical="center" wrapText="1"/>
    </xf>
    <xf numFmtId="164" fontId="44" fillId="0" borderId="0" xfId="0" applyNumberFormat="1" applyFont="1" applyAlignment="1">
      <alignment horizontal="centerContinuous" vertical="center" wrapText="1"/>
    </xf>
    <xf numFmtId="164" fontId="49" fillId="0" borderId="2" xfId="0" applyNumberFormat="1" applyFont="1" applyBorder="1" applyAlignment="1">
      <alignment horizontal="center" vertical="center" wrapText="1"/>
    </xf>
    <xf numFmtId="0" fontId="49" fillId="0" borderId="0" xfId="0" applyFont="1" applyAlignment="1">
      <alignment horizontal="justify" vertical="center" wrapText="1"/>
    </xf>
    <xf numFmtId="0" fontId="44" fillId="0" borderId="2" xfId="1" applyFont="1" applyBorder="1" applyAlignment="1">
      <alignment horizontal="center" vertical="center" wrapText="1"/>
    </xf>
    <xf numFmtId="2" fontId="44" fillId="0" borderId="2" xfId="1" applyNumberFormat="1" applyFont="1" applyBorder="1" applyAlignment="1">
      <alignment horizontal="justify" vertical="center" wrapText="1"/>
    </xf>
    <xf numFmtId="2" fontId="44" fillId="0" borderId="2" xfId="1" applyNumberFormat="1" applyFont="1" applyBorder="1" applyAlignment="1">
      <alignment horizontal="center" vertical="center" wrapText="1"/>
    </xf>
    <xf numFmtId="0" fontId="43" fillId="0" borderId="2" xfId="1" applyFont="1" applyBorder="1" applyAlignment="1">
      <alignment horizontal="center" vertical="center" wrapText="1"/>
    </xf>
    <xf numFmtId="2" fontId="43" fillId="0" borderId="2" xfId="1" applyNumberFormat="1" applyFont="1" applyBorder="1" applyAlignment="1">
      <alignment horizontal="justify" vertical="center" wrapText="1"/>
    </xf>
    <xf numFmtId="2" fontId="43" fillId="0" borderId="2" xfId="1" applyNumberFormat="1" applyFont="1" applyBorder="1" applyAlignment="1">
      <alignment horizontal="center" vertical="center" wrapText="1"/>
    </xf>
    <xf numFmtId="43" fontId="43" fillId="0" borderId="7" xfId="0" applyNumberFormat="1" applyFont="1" applyBorder="1" applyAlignment="1">
      <alignment horizontal="center" vertical="center" wrapText="1"/>
    </xf>
    <xf numFmtId="43" fontId="43" fillId="0" borderId="2" xfId="0" applyNumberFormat="1" applyFont="1" applyBorder="1" applyAlignment="1">
      <alignment horizontal="justify" vertical="center" wrapText="1"/>
    </xf>
    <xf numFmtId="0" fontId="43" fillId="0" borderId="2" xfId="0" applyFont="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justify" vertical="center" wrapText="1"/>
    </xf>
    <xf numFmtId="0" fontId="43" fillId="4" borderId="2" xfId="0" applyFont="1" applyFill="1" applyBorder="1" applyAlignment="1">
      <alignment horizontal="center" vertical="center" wrapText="1"/>
    </xf>
    <xf numFmtId="0" fontId="43" fillId="4" borderId="2" xfId="0" applyFont="1" applyFill="1" applyBorder="1" applyAlignment="1">
      <alignment horizontal="justify" vertical="center" wrapText="1"/>
    </xf>
    <xf numFmtId="0" fontId="62" fillId="0" borderId="2" xfId="0" applyFont="1" applyBorder="1" applyAlignment="1">
      <alignment horizontal="center" vertical="center" wrapText="1"/>
    </xf>
    <xf numFmtId="0" fontId="62" fillId="0" borderId="2" xfId="0" applyFont="1" applyBorder="1" applyAlignment="1">
      <alignment horizontal="justify" vertical="center" wrapText="1"/>
    </xf>
    <xf numFmtId="43" fontId="62" fillId="0" borderId="2" xfId="0" applyNumberFormat="1" applyFont="1" applyBorder="1" applyAlignment="1">
      <alignment horizontal="center" vertical="center"/>
    </xf>
    <xf numFmtId="0" fontId="62" fillId="0" borderId="0" xfId="0" applyFont="1" applyAlignment="1">
      <alignment horizontal="justify" vertical="center" wrapText="1"/>
    </xf>
    <xf numFmtId="43" fontId="43" fillId="0" borderId="2" xfId="0" applyNumberFormat="1" applyFont="1" applyBorder="1" applyAlignment="1">
      <alignment horizontal="center" vertical="center"/>
    </xf>
    <xf numFmtId="0" fontId="44" fillId="0" borderId="2" xfId="0" applyFont="1" applyBorder="1" applyAlignment="1">
      <alignment horizontal="center" vertical="center" wrapText="1"/>
    </xf>
    <xf numFmtId="0" fontId="44" fillId="0" borderId="2" xfId="0" applyFont="1" applyBorder="1" applyAlignment="1">
      <alignment vertical="center" wrapText="1"/>
    </xf>
    <xf numFmtId="0" fontId="44" fillId="0" borderId="0" xfId="0" applyFont="1" applyAlignment="1">
      <alignment horizontal="justify" vertical="center" wrapText="1"/>
    </xf>
    <xf numFmtId="43" fontId="43" fillId="0" borderId="7" xfId="0" applyNumberFormat="1" applyFont="1" applyBorder="1" applyAlignment="1">
      <alignment horizontal="center" vertical="center"/>
    </xf>
    <xf numFmtId="0" fontId="43" fillId="0" borderId="2" xfId="1" applyFont="1" applyBorder="1" applyAlignment="1">
      <alignment horizontal="left" vertical="center" wrapText="1"/>
    </xf>
    <xf numFmtId="43" fontId="43" fillId="0" borderId="7" xfId="0" applyNumberFormat="1" applyFont="1" applyBorder="1" applyAlignment="1">
      <alignment horizontal="justify" vertical="center" wrapText="1"/>
    </xf>
    <xf numFmtId="43" fontId="63" fillId="0" borderId="2" xfId="0" applyNumberFormat="1" applyFont="1" applyBorder="1" applyAlignment="1">
      <alignment vertical="top"/>
    </xf>
    <xf numFmtId="0" fontId="44" fillId="0" borderId="2" xfId="0" applyFont="1" applyBorder="1" applyAlignment="1">
      <alignment horizontal="justify" vertical="center" wrapText="1"/>
    </xf>
    <xf numFmtId="43" fontId="43" fillId="4" borderId="2" xfId="0" applyNumberFormat="1" applyFont="1" applyFill="1" applyBorder="1" applyAlignment="1">
      <alignment horizontal="justify" vertical="center" wrapText="1"/>
    </xf>
    <xf numFmtId="0" fontId="43" fillId="0" borderId="2" xfId="0" applyFont="1" applyBorder="1" applyAlignment="1">
      <alignment horizontal="left" vertical="center" wrapText="1"/>
    </xf>
    <xf numFmtId="43" fontId="64" fillId="0" borderId="2" xfId="0" applyNumberFormat="1" applyFont="1" applyBorder="1" applyAlignment="1">
      <alignment vertical="center" wrapText="1"/>
    </xf>
    <xf numFmtId="0" fontId="57" fillId="0" borderId="2" xfId="0" applyFont="1" applyBorder="1" applyAlignment="1">
      <alignment horizontal="center" vertical="center" wrapText="1"/>
    </xf>
    <xf numFmtId="0" fontId="58" fillId="0" borderId="2" xfId="0" applyFont="1" applyBorder="1" applyAlignment="1">
      <alignment horizontal="center"/>
    </xf>
    <xf numFmtId="0" fontId="2" fillId="0" borderId="2" xfId="0" applyFont="1" applyBorder="1"/>
    <xf numFmtId="0" fontId="17" fillId="0" borderId="2" xfId="0" applyFont="1" applyBorder="1" applyAlignment="1">
      <alignment vertical="center"/>
    </xf>
    <xf numFmtId="0" fontId="2" fillId="0" borderId="2" xfId="0" applyFont="1" applyBorder="1" applyAlignment="1">
      <alignment vertical="center"/>
    </xf>
    <xf numFmtId="43" fontId="32" fillId="0" borderId="2" xfId="0" applyNumberFormat="1" applyFont="1" applyBorder="1" applyAlignment="1">
      <alignment vertical="center"/>
    </xf>
    <xf numFmtId="43" fontId="22" fillId="0" borderId="0" xfId="1" applyNumberFormat="1" applyFont="1" applyFill="1" applyAlignment="1">
      <alignment horizontal="center" vertical="center"/>
    </xf>
    <xf numFmtId="166" fontId="22" fillId="0" borderId="0" xfId="1" applyNumberFormat="1" applyFont="1" applyFill="1" applyBorder="1" applyAlignment="1">
      <alignment horizontal="left" vertical="center"/>
    </xf>
    <xf numFmtId="0" fontId="44" fillId="0" borderId="1" xfId="1" applyFont="1" applyFill="1" applyBorder="1" applyAlignment="1">
      <alignment horizontal="center" vertical="center"/>
    </xf>
    <xf numFmtId="43" fontId="67" fillId="0" borderId="2" xfId="1" applyNumberFormat="1" applyFont="1" applyFill="1" applyBorder="1" applyAlignment="1">
      <alignment horizontal="center" vertical="center" wrapText="1"/>
    </xf>
    <xf numFmtId="43" fontId="67" fillId="0" borderId="2" xfId="1" applyNumberFormat="1" applyFont="1" applyFill="1" applyBorder="1" applyAlignment="1">
      <alignment horizontal="center" vertical="center"/>
    </xf>
    <xf numFmtId="43" fontId="68" fillId="0" borderId="2" xfId="1" applyNumberFormat="1" applyFont="1" applyFill="1" applyBorder="1" applyAlignment="1">
      <alignment horizontal="center" vertical="center" wrapText="1"/>
    </xf>
    <xf numFmtId="43" fontId="68" fillId="0" borderId="2" xfId="1" applyNumberFormat="1" applyFont="1" applyFill="1" applyBorder="1" applyAlignment="1">
      <alignment horizontal="center" vertical="center"/>
    </xf>
    <xf numFmtId="0" fontId="68" fillId="0" borderId="2" xfId="1" applyFont="1" applyFill="1" applyBorder="1" applyAlignment="1">
      <alignment horizontal="center" vertical="center" wrapText="1"/>
    </xf>
    <xf numFmtId="2" fontId="68" fillId="0" borderId="2" xfId="1" applyNumberFormat="1" applyFont="1" applyFill="1" applyBorder="1" applyAlignment="1">
      <alignment horizontal="justify" vertical="center" wrapText="1"/>
    </xf>
    <xf numFmtId="2" fontId="68" fillId="0" borderId="2" xfId="1" applyNumberFormat="1" applyFont="1" applyFill="1" applyBorder="1" applyAlignment="1">
      <alignment horizontal="center" vertical="center" wrapText="1"/>
    </xf>
    <xf numFmtId="0" fontId="67" fillId="0" borderId="2" xfId="1" applyFont="1" applyFill="1" applyBorder="1" applyAlignment="1">
      <alignment horizontal="center" vertical="center" wrapText="1"/>
    </xf>
    <xf numFmtId="0" fontId="67" fillId="0" borderId="2" xfId="1" applyFont="1" applyFill="1" applyBorder="1" applyAlignment="1">
      <alignment horizontal="left" vertical="center" wrapText="1"/>
    </xf>
    <xf numFmtId="0" fontId="67" fillId="0" borderId="2" xfId="0" applyFont="1" applyFill="1" applyBorder="1" applyAlignment="1">
      <alignment horizontal="center" vertical="center" wrapText="1"/>
    </xf>
    <xf numFmtId="0" fontId="67" fillId="0" borderId="2" xfId="0" applyFont="1" applyFill="1" applyBorder="1" applyAlignment="1">
      <alignment vertical="center" wrapText="1"/>
    </xf>
    <xf numFmtId="0" fontId="69" fillId="0" borderId="2" xfId="1" applyFont="1" applyFill="1" applyBorder="1" applyAlignment="1">
      <alignment horizontal="center" vertical="center" wrapText="1"/>
    </xf>
    <xf numFmtId="0" fontId="69" fillId="0" borderId="2" xfId="1" applyFont="1" applyFill="1" applyBorder="1" applyAlignment="1">
      <alignment horizontal="left" vertical="center" wrapText="1"/>
    </xf>
    <xf numFmtId="0" fontId="67" fillId="0" borderId="3" xfId="1" applyFont="1" applyFill="1" applyBorder="1" applyAlignment="1">
      <alignment horizontal="center" vertical="center" wrapText="1"/>
    </xf>
    <xf numFmtId="0" fontId="67" fillId="0" borderId="3" xfId="1" applyFont="1" applyFill="1" applyBorder="1" applyAlignment="1">
      <alignment horizontal="left" vertical="center" wrapText="1"/>
    </xf>
    <xf numFmtId="43" fontId="67" fillId="0" borderId="3" xfId="1" applyNumberFormat="1" applyFont="1" applyFill="1" applyBorder="1" applyAlignment="1">
      <alignment horizontal="center" vertical="center" wrapText="1"/>
    </xf>
    <xf numFmtId="166" fontId="67" fillId="0" borderId="2" xfId="1" applyNumberFormat="1" applyFont="1" applyFill="1" applyBorder="1" applyAlignment="1">
      <alignment horizontal="left" vertical="center"/>
    </xf>
    <xf numFmtId="0" fontId="67" fillId="0" borderId="4" xfId="1" applyFont="1" applyFill="1" applyBorder="1" applyAlignment="1">
      <alignment horizontal="center" vertical="center" wrapText="1"/>
    </xf>
    <xf numFmtId="0" fontId="67" fillId="0" borderId="4" xfId="1" applyFont="1" applyFill="1" applyBorder="1" applyAlignment="1">
      <alignment horizontal="left" vertical="center" wrapText="1"/>
    </xf>
    <xf numFmtId="43" fontId="67" fillId="0" borderId="4" xfId="1" applyNumberFormat="1" applyFont="1" applyFill="1" applyBorder="1" applyAlignment="1">
      <alignment horizontal="center" vertical="center" wrapText="1"/>
    </xf>
    <xf numFmtId="0" fontId="68" fillId="0" borderId="2" xfId="0" applyFont="1" applyFill="1" applyBorder="1" applyAlignment="1">
      <alignment horizontal="center" vertical="center" wrapText="1"/>
    </xf>
    <xf numFmtId="0" fontId="68" fillId="0" borderId="2" xfId="0" applyFont="1" applyFill="1" applyBorder="1" applyAlignment="1">
      <alignment horizontal="justify" vertical="center" wrapText="1"/>
    </xf>
    <xf numFmtId="0" fontId="67" fillId="0" borderId="2" xfId="0" applyFont="1" applyFill="1" applyBorder="1" applyAlignment="1">
      <alignment horizontal="justify" vertical="center" wrapText="1"/>
    </xf>
    <xf numFmtId="0" fontId="67" fillId="0" borderId="2" xfId="0" applyFont="1" applyFill="1" applyBorder="1" applyAlignment="1">
      <alignment horizontal="left" vertical="center" wrapText="1"/>
    </xf>
    <xf numFmtId="0" fontId="68" fillId="0" borderId="2" xfId="0" applyFont="1" applyFill="1" applyBorder="1" applyAlignment="1">
      <alignment vertical="center" wrapText="1"/>
    </xf>
    <xf numFmtId="43" fontId="67" fillId="0" borderId="2" xfId="3" applyNumberFormat="1" applyFont="1" applyFill="1" applyBorder="1" applyAlignment="1">
      <alignment horizontal="center" vertical="center" wrapText="1"/>
    </xf>
    <xf numFmtId="43" fontId="66" fillId="0" borderId="0" xfId="1" applyNumberFormat="1" applyFont="1" applyFill="1" applyAlignment="1">
      <alignment horizontal="center" vertical="center"/>
    </xf>
    <xf numFmtId="43" fontId="49" fillId="0" borderId="0" xfId="1" applyNumberFormat="1" applyFont="1" applyFill="1" applyAlignment="1">
      <alignment horizontal="center" vertical="center"/>
    </xf>
    <xf numFmtId="43" fontId="49" fillId="0" borderId="0" xfId="1" applyNumberFormat="1" applyFont="1" applyFill="1" applyAlignment="1">
      <alignment vertical="center"/>
    </xf>
    <xf numFmtId="43" fontId="57" fillId="0" borderId="0" xfId="1" applyNumberFormat="1" applyFont="1" applyFill="1" applyAlignment="1">
      <alignment vertical="center"/>
    </xf>
    <xf numFmtId="43" fontId="2" fillId="0" borderId="0" xfId="1" applyNumberFormat="1" applyFont="1" applyFill="1" applyAlignment="1">
      <alignment vertical="center"/>
    </xf>
    <xf numFmtId="0" fontId="7" fillId="0" borderId="0" xfId="1" applyFill="1" applyAlignment="1">
      <alignment vertical="center"/>
    </xf>
    <xf numFmtId="43" fontId="22" fillId="0" borderId="0" xfId="1" applyNumberFormat="1" applyFont="1" applyFill="1" applyAlignment="1">
      <alignment vertical="center"/>
    </xf>
    <xf numFmtId="165" fontId="68" fillId="0" borderId="2" xfId="1" applyNumberFormat="1" applyFont="1" applyFill="1" applyBorder="1" applyAlignment="1">
      <alignment vertical="center"/>
    </xf>
    <xf numFmtId="43" fontId="68" fillId="0" borderId="2" xfId="1" applyNumberFormat="1" applyFont="1" applyFill="1" applyBorder="1" applyAlignment="1">
      <alignment vertical="center"/>
    </xf>
    <xf numFmtId="43" fontId="38" fillId="0" borderId="0" xfId="1" applyNumberFormat="1" applyFont="1" applyFill="1" applyAlignment="1">
      <alignment vertical="center"/>
    </xf>
    <xf numFmtId="43" fontId="67" fillId="0" borderId="2" xfId="1" applyNumberFormat="1" applyFont="1" applyFill="1" applyBorder="1" applyAlignment="1">
      <alignment vertical="center"/>
    </xf>
    <xf numFmtId="43" fontId="69" fillId="0" borderId="3" xfId="1" applyNumberFormat="1" applyFont="1" applyFill="1" applyBorder="1" applyAlignment="1">
      <alignment vertical="center"/>
    </xf>
    <xf numFmtId="43" fontId="67" fillId="0" borderId="3" xfId="1" applyNumberFormat="1" applyFont="1" applyFill="1" applyBorder="1" applyAlignment="1">
      <alignment vertical="center"/>
    </xf>
    <xf numFmtId="43" fontId="41" fillId="0" borderId="0" xfId="1" applyNumberFormat="1" applyFont="1" applyFill="1" applyAlignment="1">
      <alignment vertical="center"/>
    </xf>
    <xf numFmtId="43" fontId="67" fillId="0" borderId="4" xfId="1" applyNumberFormat="1" applyFont="1" applyFill="1" applyBorder="1" applyAlignment="1">
      <alignment vertical="center"/>
    </xf>
    <xf numFmtId="43" fontId="62" fillId="0" borderId="2" xfId="1" applyNumberFormat="1" applyFont="1" applyFill="1" applyBorder="1" applyAlignment="1">
      <alignment horizontal="center" vertical="center"/>
    </xf>
    <xf numFmtId="43" fontId="62" fillId="0" borderId="2" xfId="1" applyNumberFormat="1" applyFont="1" applyFill="1" applyBorder="1" applyAlignment="1">
      <alignment vertical="center"/>
    </xf>
    <xf numFmtId="43" fontId="18" fillId="0" borderId="0" xfId="1" applyNumberFormat="1" applyFont="1" applyFill="1" applyAlignment="1">
      <alignment vertical="center"/>
    </xf>
    <xf numFmtId="43" fontId="49" fillId="0" borderId="2" xfId="1" applyNumberFormat="1" applyFont="1" applyFill="1" applyBorder="1" applyAlignment="1">
      <alignment vertical="center"/>
    </xf>
    <xf numFmtId="43" fontId="49" fillId="0" borderId="2" xfId="1" applyNumberFormat="1" applyFont="1" applyFill="1" applyBorder="1" applyAlignment="1">
      <alignment horizontal="center" vertical="center"/>
    </xf>
    <xf numFmtId="43" fontId="57" fillId="0" borderId="2" xfId="1" applyNumberFormat="1" applyFont="1" applyFill="1" applyBorder="1" applyAlignment="1">
      <alignment vertical="center"/>
    </xf>
    <xf numFmtId="43" fontId="2" fillId="0" borderId="0" xfId="1" applyNumberFormat="1" applyFont="1" applyFill="1" applyAlignment="1">
      <alignment horizontal="center" vertical="center"/>
    </xf>
    <xf numFmtId="43" fontId="36" fillId="0" borderId="0" xfId="1" applyNumberFormat="1" applyFont="1" applyFill="1" applyAlignment="1">
      <alignment horizontal="center" vertical="center"/>
    </xf>
    <xf numFmtId="43" fontId="37" fillId="0" borderId="0" xfId="1" applyNumberFormat="1" applyFont="1" applyFill="1" applyAlignment="1">
      <alignment vertical="center"/>
    </xf>
    <xf numFmtId="43" fontId="5" fillId="0" borderId="0" xfId="1" applyNumberFormat="1" applyFont="1" applyFill="1" applyAlignment="1">
      <alignment vertical="center"/>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4" fillId="0" borderId="2" xfId="0" applyFont="1" applyFill="1" applyBorder="1" applyAlignment="1">
      <alignment horizontal="left" vertical="center" wrapText="1"/>
    </xf>
    <xf numFmtId="0" fontId="2" fillId="4" borderId="3" xfId="7" applyFont="1" applyFill="1" applyBorder="1" applyAlignment="1">
      <alignment wrapText="1"/>
    </xf>
    <xf numFmtId="4" fontId="57" fillId="0" borderId="2" xfId="0" applyNumberFormat="1" applyFont="1" applyBorder="1" applyAlignment="1">
      <alignment horizontal="right" vertical="center" wrapText="1"/>
    </xf>
    <xf numFmtId="43" fontId="57" fillId="0" borderId="2" xfId="2" applyNumberFormat="1" applyFont="1" applyBorder="1" applyAlignment="1">
      <alignment horizontal="right" vertical="center" wrapText="1"/>
    </xf>
    <xf numFmtId="4" fontId="2" fillId="0" borderId="2" xfId="0" applyNumberFormat="1" applyFont="1" applyBorder="1" applyAlignment="1">
      <alignment horizontal="right" vertical="center" wrapText="1"/>
    </xf>
    <xf numFmtId="43" fontId="2" fillId="0" borderId="2" xfId="0" applyNumberFormat="1" applyFont="1" applyBorder="1" applyAlignment="1">
      <alignment horizontal="right" vertical="center" wrapText="1"/>
    </xf>
    <xf numFmtId="43" fontId="2" fillId="0" borderId="2" xfId="2" applyNumberFormat="1" applyFont="1" applyBorder="1" applyAlignment="1">
      <alignment horizontal="right" vertical="center" wrapText="1"/>
    </xf>
    <xf numFmtId="0" fontId="60" fillId="4" borderId="2" xfId="2" applyFont="1" applyFill="1" applyBorder="1" applyAlignment="1">
      <alignment horizontal="right" vertical="center" wrapText="1"/>
    </xf>
    <xf numFmtId="0" fontId="60" fillId="0" borderId="2" xfId="2" applyFont="1" applyBorder="1" applyAlignment="1">
      <alignment horizontal="right" vertical="center" wrapText="1"/>
    </xf>
    <xf numFmtId="43" fontId="57" fillId="0" borderId="2" xfId="0" applyNumberFormat="1" applyFont="1" applyBorder="1" applyAlignment="1">
      <alignment horizontal="right"/>
    </xf>
    <xf numFmtId="0" fontId="2" fillId="0" borderId="2" xfId="2" applyFont="1" applyBorder="1" applyAlignment="1">
      <alignment horizontal="right" vertical="center" wrapText="1"/>
    </xf>
    <xf numFmtId="0" fontId="18" fillId="0" borderId="2" xfId="2" applyFont="1" applyBorder="1" applyAlignment="1">
      <alignment horizontal="right" vertical="center"/>
    </xf>
    <xf numFmtId="0" fontId="2" fillId="0" borderId="2" xfId="2" applyFont="1" applyBorder="1" applyAlignment="1">
      <alignment horizontal="right" vertical="center"/>
    </xf>
    <xf numFmtId="43" fontId="17" fillId="0" borderId="2" xfId="0" applyNumberFormat="1" applyFont="1" applyBorder="1" applyAlignment="1">
      <alignment horizontal="right" vertical="center" wrapText="1"/>
    </xf>
    <xf numFmtId="4" fontId="17" fillId="0" borderId="2" xfId="0" applyNumberFormat="1" applyFont="1" applyBorder="1" applyAlignment="1">
      <alignment horizontal="right" vertical="center" wrapText="1"/>
    </xf>
    <xf numFmtId="43" fontId="57" fillId="0" borderId="2" xfId="0" applyNumberFormat="1" applyFont="1" applyBorder="1" applyAlignment="1">
      <alignment horizontal="right" vertical="center"/>
    </xf>
    <xf numFmtId="4" fontId="69" fillId="0" borderId="2" xfId="1" applyNumberFormat="1" applyFont="1" applyFill="1" applyBorder="1" applyAlignment="1">
      <alignment horizontal="right" vertical="center"/>
    </xf>
    <xf numFmtId="4" fontId="67" fillId="0" borderId="2" xfId="1" applyNumberFormat="1" applyFont="1" applyFill="1" applyBorder="1" applyAlignment="1">
      <alignment horizontal="right" vertical="center"/>
    </xf>
    <xf numFmtId="0" fontId="1" fillId="0" borderId="2" xfId="0"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43" fontId="1" fillId="0" borderId="0" xfId="0" applyNumberFormat="1" applyFont="1" applyFill="1" applyAlignment="1">
      <alignment horizontal="center" vertical="center" wrapText="1"/>
    </xf>
    <xf numFmtId="43" fontId="2" fillId="0" borderId="5" xfId="0" applyNumberFormat="1" applyFont="1" applyFill="1" applyBorder="1" applyAlignment="1">
      <alignment horizontal="left" vertical="center" wrapText="1"/>
    </xf>
    <xf numFmtId="43" fontId="2" fillId="0" borderId="0" xfId="0" applyNumberFormat="1" applyFont="1" applyFill="1" applyBorder="1" applyAlignment="1">
      <alignment horizontal="left" vertical="center" wrapText="1"/>
    </xf>
    <xf numFmtId="43" fontId="3" fillId="0" borderId="0" xfId="2" applyNumberFormat="1" applyFont="1" applyFill="1" applyBorder="1" applyAlignment="1">
      <alignment horizontal="right" vertical="center" wrapText="1"/>
    </xf>
    <xf numFmtId="43" fontId="1" fillId="0" borderId="2" xfId="0" applyNumberFormat="1" applyFont="1" applyFill="1" applyBorder="1" applyAlignment="1">
      <alignment horizontal="center" vertical="center" wrapText="1"/>
    </xf>
    <xf numFmtId="43" fontId="6" fillId="0" borderId="2" xfId="0" applyNumberFormat="1" applyFont="1" applyFill="1" applyBorder="1" applyAlignment="1">
      <alignment horizontal="center" vertical="center" wrapText="1"/>
    </xf>
    <xf numFmtId="43" fontId="1" fillId="0" borderId="2" xfId="2" applyNumberFormat="1" applyFont="1" applyFill="1" applyBorder="1" applyAlignment="1">
      <alignment horizontal="center" vertical="center" wrapText="1"/>
    </xf>
    <xf numFmtId="43" fontId="1" fillId="0" borderId="2" xfId="2" applyNumberFormat="1" applyFont="1" applyFill="1" applyBorder="1" applyAlignment="1">
      <alignment horizontal="center" vertical="center"/>
    </xf>
    <xf numFmtId="43" fontId="1" fillId="0" borderId="10" xfId="1" applyNumberFormat="1" applyFont="1" applyFill="1" applyBorder="1" applyAlignment="1">
      <alignment horizontal="center" vertical="center" wrapText="1"/>
    </xf>
    <xf numFmtId="43" fontId="1" fillId="0" borderId="11" xfId="1"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wrapText="1"/>
    </xf>
    <xf numFmtId="0" fontId="6" fillId="0" borderId="1" xfId="0" applyFont="1" applyBorder="1" applyAlignment="1">
      <alignment horizontal="right" vertical="center" wrapText="1"/>
    </xf>
    <xf numFmtId="0" fontId="1"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18" fillId="0" borderId="0" xfId="1" applyFont="1" applyAlignment="1">
      <alignment horizontal="left" vertical="center"/>
    </xf>
    <xf numFmtId="0" fontId="1" fillId="0" borderId="1"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6" fillId="0" borderId="2"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2" fontId="6" fillId="0" borderId="8" xfId="0" applyNumberFormat="1" applyFont="1" applyBorder="1" applyAlignment="1">
      <alignment horizontal="center" vertical="center" wrapText="1"/>
    </xf>
    <xf numFmtId="0" fontId="44" fillId="0" borderId="7" xfId="2" applyFont="1" applyBorder="1" applyAlignment="1">
      <alignment horizontal="center" vertical="center" wrapText="1"/>
    </xf>
    <xf numFmtId="0" fontId="44" fillId="0" borderId="7" xfId="2" applyFont="1" applyBorder="1" applyAlignment="1">
      <alignment horizontal="center" vertical="center"/>
    </xf>
    <xf numFmtId="0" fontId="44" fillId="0" borderId="2" xfId="0" applyFont="1" applyBorder="1" applyAlignment="1">
      <alignment horizontal="center" vertical="center" wrapText="1"/>
    </xf>
    <xf numFmtId="0" fontId="62" fillId="0" borderId="0" xfId="0" applyFont="1" applyBorder="1" applyAlignment="1">
      <alignment horizontal="right" vertical="center" wrapText="1"/>
    </xf>
    <xf numFmtId="0" fontId="44" fillId="0" borderId="0" xfId="0" applyFont="1" applyAlignment="1">
      <alignment horizontal="center" vertical="center" wrapText="1"/>
    </xf>
    <xf numFmtId="0" fontId="44" fillId="0" borderId="2" xfId="0" applyFont="1" applyBorder="1" applyAlignment="1">
      <alignment horizontal="center" vertical="center"/>
    </xf>
    <xf numFmtId="2" fontId="44" fillId="0" borderId="2"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4" fillId="0" borderId="2" xfId="2" applyFont="1" applyBorder="1" applyAlignment="1">
      <alignment horizontal="center" vertical="center" wrapText="1"/>
    </xf>
    <xf numFmtId="0" fontId="44" fillId="0" borderId="2" xfId="2"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vertical="center" wrapText="1"/>
    </xf>
    <xf numFmtId="0" fontId="1" fillId="5" borderId="7" xfId="1" applyFont="1" applyFill="1" applyBorder="1" applyAlignment="1">
      <alignment horizontal="center" vertical="center" wrapText="1"/>
    </xf>
    <xf numFmtId="0" fontId="1" fillId="5" borderId="15" xfId="1" applyFont="1" applyFill="1" applyBorder="1" applyAlignment="1">
      <alignment horizontal="center" vertical="center" wrapText="1"/>
    </xf>
    <xf numFmtId="0" fontId="1" fillId="5" borderId="8" xfId="1" applyFont="1" applyFill="1" applyBorder="1" applyAlignment="1">
      <alignment horizontal="center" vertical="center" wrapText="1"/>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6" fillId="0" borderId="2" xfId="0" applyFont="1" applyBorder="1" applyAlignment="1">
      <alignment horizontal="center" vertical="center" wrapText="1"/>
    </xf>
    <xf numFmtId="0" fontId="1" fillId="0" borderId="2" xfId="2" applyFont="1" applyBorder="1" applyAlignment="1">
      <alignment horizontal="center" vertical="center" wrapText="1"/>
    </xf>
    <xf numFmtId="0" fontId="1" fillId="0" borderId="2" xfId="2" applyFont="1" applyBorder="1" applyAlignment="1">
      <alignment horizontal="center" vertical="center"/>
    </xf>
    <xf numFmtId="0" fontId="1" fillId="0" borderId="0" xfId="0" applyFont="1" applyAlignment="1">
      <alignment horizontal="left" vertical="center"/>
    </xf>
    <xf numFmtId="2" fontId="17" fillId="0" borderId="2" xfId="1"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5" borderId="2" xfId="1" applyFont="1" applyFill="1" applyBorder="1" applyAlignment="1">
      <alignment horizontal="center" vertical="center" wrapText="1"/>
    </xf>
    <xf numFmtId="0" fontId="1" fillId="4" borderId="0" xfId="2" applyFont="1" applyFill="1" applyAlignment="1">
      <alignment horizontal="center" vertical="center" wrapText="1"/>
    </xf>
    <xf numFmtId="0" fontId="3" fillId="0" borderId="1" xfId="2" applyFont="1" applyBorder="1" applyAlignment="1">
      <alignment horizontal="right" vertical="center" wrapText="1"/>
    </xf>
    <xf numFmtId="0" fontId="6" fillId="0" borderId="0" xfId="2" applyFont="1" applyAlignment="1">
      <alignment horizontal="left" vertical="center"/>
    </xf>
    <xf numFmtId="0" fontId="6" fillId="0" borderId="0" xfId="2" applyFont="1" applyAlignment="1">
      <alignment horizontal="left" vertical="center" wrapText="1"/>
    </xf>
    <xf numFmtId="0" fontId="18" fillId="0" borderId="0" xfId="2" applyFont="1" applyBorder="1" applyAlignment="1">
      <alignment horizontal="left" vertical="center"/>
    </xf>
    <xf numFmtId="0" fontId="2" fillId="0" borderId="0" xfId="2" applyFont="1" applyAlignment="1">
      <alignment horizontal="left" vertical="center"/>
    </xf>
    <xf numFmtId="0" fontId="2" fillId="0" borderId="0" xfId="2" applyFont="1" applyAlignment="1">
      <alignment horizontal="left" vertical="center" wrapText="1"/>
    </xf>
    <xf numFmtId="0" fontId="1" fillId="5" borderId="0" xfId="0" applyFont="1" applyFill="1" applyAlignment="1">
      <alignment horizontal="center" vertical="center"/>
    </xf>
    <xf numFmtId="0" fontId="1" fillId="5" borderId="0" xfId="1" applyFont="1" applyFill="1" applyAlignment="1">
      <alignment horizontal="center" vertical="center" wrapText="1"/>
    </xf>
    <xf numFmtId="2" fontId="31" fillId="5" borderId="2" xfId="1" applyNumberFormat="1" applyFont="1" applyFill="1" applyBorder="1" applyAlignment="1">
      <alignment horizontal="center" vertical="center" wrapText="1"/>
    </xf>
    <xf numFmtId="0" fontId="1" fillId="5" borderId="2" xfId="1" applyFont="1" applyFill="1" applyBorder="1" applyAlignment="1">
      <alignment horizontal="center" vertical="center" wrapText="1"/>
    </xf>
    <xf numFmtId="0" fontId="3" fillId="0" borderId="0" xfId="0" applyFont="1" applyAlignment="1">
      <alignment horizontal="left"/>
    </xf>
    <xf numFmtId="0" fontId="20"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2" applyFont="1" applyBorder="1" applyAlignment="1">
      <alignment horizontal="center" vertical="center" wrapText="1"/>
    </xf>
    <xf numFmtId="0" fontId="1" fillId="0" borderId="6" xfId="2" applyFont="1" applyBorder="1" applyAlignment="1">
      <alignment horizontal="center" vertical="center" wrapText="1"/>
    </xf>
    <xf numFmtId="2" fontId="1" fillId="0" borderId="2" xfId="1" applyNumberFormat="1" applyFont="1" applyBorder="1" applyAlignment="1">
      <alignment horizontal="center" vertical="center" wrapText="1"/>
    </xf>
    <xf numFmtId="0" fontId="28" fillId="0" borderId="0" xfId="2" applyFont="1" applyAlignment="1">
      <alignment horizontal="justify" vertical="center"/>
    </xf>
    <xf numFmtId="0" fontId="28" fillId="0" borderId="0" xfId="0" applyFont="1" applyAlignment="1">
      <alignment horizontal="justify" vertical="center"/>
    </xf>
    <xf numFmtId="0" fontId="35" fillId="0" borderId="0" xfId="0" applyFont="1" applyAlignment="1">
      <alignment horizontal="center"/>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17" fillId="0" borderId="0" xfId="0" applyFont="1" applyFill="1" applyAlignment="1">
      <alignment horizontal="left" vertical="center" wrapText="1"/>
    </xf>
    <xf numFmtId="0" fontId="46" fillId="0" borderId="2" xfId="0" applyFont="1" applyFill="1" applyBorder="1" applyAlignment="1">
      <alignment horizontal="center" vertical="center" wrapText="1"/>
    </xf>
    <xf numFmtId="43" fontId="22" fillId="0" borderId="2" xfId="1" applyNumberFormat="1" applyFont="1" applyBorder="1" applyAlignment="1">
      <alignment horizontal="center" vertical="center" wrapText="1"/>
    </xf>
    <xf numFmtId="43" fontId="22" fillId="0" borderId="3" xfId="1" applyNumberFormat="1" applyFont="1" applyBorder="1" applyAlignment="1">
      <alignment horizontal="center" vertical="center" wrapText="1"/>
    </xf>
    <xf numFmtId="43" fontId="22" fillId="0" borderId="4" xfId="1" applyNumberFormat="1" applyFont="1" applyBorder="1" applyAlignment="1">
      <alignment horizontal="center" vertical="center" wrapText="1"/>
    </xf>
    <xf numFmtId="49" fontId="22" fillId="0" borderId="1" xfId="3" applyNumberFormat="1" applyFont="1" applyFill="1" applyBorder="1" applyAlignment="1" applyProtection="1">
      <alignment horizontal="center" vertical="center" wrapText="1"/>
      <protection locked="0" hidden="1"/>
    </xf>
    <xf numFmtId="0" fontId="31" fillId="0" borderId="0" xfId="0" applyFont="1" applyFill="1" applyAlignment="1">
      <alignment horizontal="center" vertical="center" wrapText="1"/>
    </xf>
    <xf numFmtId="43" fontId="67" fillId="0" borderId="2" xfId="1" applyNumberFormat="1" applyFont="1" applyFill="1" applyBorder="1" applyAlignment="1">
      <alignment horizontal="center" vertical="center" wrapText="1"/>
    </xf>
    <xf numFmtId="0" fontId="62" fillId="0" borderId="1" xfId="2" applyFont="1" applyFill="1" applyBorder="1" applyAlignment="1">
      <alignment horizontal="right" vertical="center" wrapText="1"/>
    </xf>
    <xf numFmtId="43" fontId="65" fillId="0" borderId="0" xfId="1" applyNumberFormat="1" applyFont="1" applyFill="1" applyAlignment="1">
      <alignment horizontal="left" vertical="center"/>
    </xf>
    <xf numFmtId="43" fontId="70" fillId="0" borderId="0" xfId="1" applyNumberFormat="1" applyFont="1" applyFill="1" applyAlignment="1">
      <alignment horizontal="center" vertical="center"/>
    </xf>
    <xf numFmtId="0" fontId="44" fillId="0" borderId="0" xfId="1" applyFont="1" applyFill="1" applyAlignment="1">
      <alignment horizontal="center" vertical="center"/>
    </xf>
    <xf numFmtId="43" fontId="67" fillId="0" borderId="2" xfId="1" applyNumberFormat="1" applyFont="1" applyFill="1" applyBorder="1" applyAlignment="1">
      <alignment horizontal="center" vertical="center"/>
    </xf>
    <xf numFmtId="43" fontId="68" fillId="0" borderId="2" xfId="1" applyNumberFormat="1" applyFont="1" applyFill="1" applyBorder="1" applyAlignment="1">
      <alignment horizontal="center" vertical="center"/>
    </xf>
    <xf numFmtId="43" fontId="67" fillId="0" borderId="3" xfId="1" applyNumberFormat="1" applyFont="1" applyFill="1" applyBorder="1" applyAlignment="1">
      <alignment horizontal="center" vertical="center" wrapText="1"/>
    </xf>
    <xf numFmtId="43" fontId="67" fillId="0" borderId="4" xfId="1"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4" borderId="1" xfId="7" applyFont="1" applyFill="1" applyBorder="1" applyAlignment="1">
      <alignment horizontal="center" vertical="center" wrapText="1"/>
    </xf>
    <xf numFmtId="0" fontId="1" fillId="4" borderId="2" xfId="8" applyFont="1" applyFill="1" applyBorder="1" applyAlignment="1">
      <alignment horizontal="left" vertical="center" wrapText="1"/>
    </xf>
  </cellXfs>
  <cellStyles count="12">
    <cellStyle name="Comma" xfId="4" builtinId="3"/>
    <cellStyle name="Comma 2" xfId="11"/>
    <cellStyle name="Normal" xfId="0" builtinId="0"/>
    <cellStyle name="Normal 15" xfId="7"/>
    <cellStyle name="Normal 2" xfId="1"/>
    <cellStyle name="Normal 4" xfId="6"/>
    <cellStyle name="Normal 5" xfId="8"/>
    <cellStyle name="Normal 6" xfId="10"/>
    <cellStyle name="Normal 8" xfId="9"/>
    <cellStyle name="Normal_BIEU-CC1 2" xfId="3"/>
    <cellStyle name="Normal_bieuDH" xfId="2"/>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ONG%20HOP%20CAP%20HUYE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T%20THANH%20BIN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AN%20PHO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BINH%20T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BINH%20THAN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PHU%20LO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BIN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HO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HU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LO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M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1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PH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QUO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TAN%20THAN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1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2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20ThienChuong_Nam2024/DCQH%20Thanh%20Binh/TT29_THANH%20BINH/XA%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01"/>
      <sheetName val="Q02"/>
      <sheetName val="Q03"/>
      <sheetName val="Q04"/>
      <sheetName val="Q07"/>
      <sheetName val="Q04 (theo năm)"/>
      <sheetName val="Phụ lục số 06"/>
      <sheetName val="T07.1"/>
      <sheetName val="CT041"/>
      <sheetName val="CT08 (2)"/>
      <sheetName val="CH07 (2)"/>
      <sheetName val="CT05,1"/>
      <sheetName val="CT061"/>
      <sheetName val="CT11,11"/>
      <sheetName val="CT12,1"/>
      <sheetName val="CT13,2"/>
      <sheetName val="T12"/>
      <sheetName val="T14"/>
      <sheetName val="T13"/>
      <sheetName val="Phụ lục số 08"/>
      <sheetName val="Phụ lục số 09"/>
      <sheetName val="Phụ lục số 03"/>
      <sheetName val="Tên Xã"/>
      <sheetName val="Nhập năm đầu trước QHKH"/>
      <sheetName val="CH01"/>
      <sheetName val="CH4"/>
      <sheetName val="CH017"/>
      <sheetName val="CH018"/>
      <sheetName val="CH019"/>
      <sheetName val="CH020"/>
      <sheetName val="CH02"/>
      <sheetName val="CH3"/>
      <sheetName val="CH5"/>
      <sheetName val="H005"/>
      <sheetName val="CH5_2025"/>
      <sheetName val="CH6"/>
      <sheetName val="CH7"/>
      <sheetName val="CH8"/>
      <sheetName val="CH9"/>
      <sheetName val="CH010"/>
      <sheetName val="CH011"/>
      <sheetName val="CH12"/>
      <sheetName val="CH13.1"/>
      <sheetName val="CH13.2"/>
      <sheetName val="CH013"/>
      <sheetName val="CH14.1"/>
      <sheetName val="CH14.2"/>
      <sheetName val="CH014"/>
      <sheetName val="CH015"/>
      <sheetName val="CH016"/>
      <sheetName val="CH021"/>
      <sheetName val="CH022"/>
      <sheetName val="CH23.1"/>
      <sheetName val="CH23.2"/>
      <sheetName val="CH24"/>
      <sheetName val="CH25"/>
      <sheetName val="T08 (2)"/>
      <sheetName val="T06 (3)"/>
      <sheetName val="H040"/>
      <sheetName val="H090"/>
      <sheetName val="H11(B)"/>
      <sheetName val="H12(B)"/>
      <sheetName val="H13(B)"/>
      <sheetName val="H14"/>
      <sheetName val="H10"/>
      <sheetName val="Phụ lục số 10"/>
      <sheetName val="Phụ lục số 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X5" t="str">
            <v>XA 18</v>
          </cell>
          <cell r="Y5" t="str">
            <v>XA 19</v>
          </cell>
          <cell r="Z5" t="str">
            <v>XA 20</v>
          </cell>
          <cell r="AA5" t="str">
            <v>XA 21</v>
          </cell>
          <cell r="AB5" t="str">
            <v>XA 22</v>
          </cell>
          <cell r="AC5" t="str">
            <v>XA 23</v>
          </cell>
          <cell r="AD5" t="str">
            <v>XA 24</v>
          </cell>
          <cell r="AE5" t="str">
            <v>XA 25</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ThuHoi_KyDau"/>
      <sheetName val="NghiemNgat"/>
      <sheetName val="4.4.CMD"/>
      <sheetName val="4.1.CMD"/>
      <sheetName val="KH_2024_2025"/>
      <sheetName val="CSD_KyDau"/>
      <sheetName val="CMD_KyDau"/>
      <sheetName val="KH_2024_2030"/>
      <sheetName val="KH_2026_2030"/>
      <sheetName val="CSD_KySau"/>
      <sheetName val="CSD_CaKy"/>
      <sheetName val="CMD_KySau"/>
      <sheetName val="CMD_CaKy"/>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3"/>
      <sheetData sheetId="14"/>
      <sheetData sheetId="15"/>
      <sheetData sheetId="16"/>
      <sheetData sheetId="17"/>
      <sheetData sheetId="1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8">
          <cell r="D8">
            <v>0</v>
          </cell>
        </row>
        <row r="9">
          <cell r="D9">
            <v>0</v>
          </cell>
        </row>
        <row r="10">
          <cell r="D10">
            <v>0</v>
          </cell>
        </row>
        <row r="11">
          <cell r="D11">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 HIEN TRANG"/>
      <sheetName val="NhapDanhMuc"/>
      <sheetName val="NghiemNgat"/>
      <sheetName val="4.4.CMD"/>
      <sheetName val="4.1.CMD"/>
      <sheetName val="KH_2024_2025"/>
      <sheetName val="KH_2026_2030"/>
      <sheetName val="KH_2024_2030"/>
      <sheetName val="CSD_KyDau"/>
      <sheetName val="CSD_KySau"/>
      <sheetName val="CSD_CaKy"/>
      <sheetName val="CMD_KyDau"/>
      <sheetName val="CMD_KySau"/>
      <sheetName val="CMD_CaKy"/>
      <sheetName val="ThuHoi_KyDau"/>
      <sheetName val="ThuHoi_KySau"/>
      <sheetName val="ThuHoi_CaKy"/>
      <sheetName val="00000000"/>
      <sheetName val="10000000"/>
    </sheetNames>
    <sheetDataSet>
      <sheetData sheetId="0"/>
      <sheetData sheetId="1"/>
      <sheetData sheetId="2"/>
      <sheetData sheetId="3"/>
      <sheetData sheetId="4"/>
      <sheetData sheetId="5"/>
      <sheetData sheetId="6"/>
      <sheetData sheetId="7"/>
      <sheetData sheetId="8"/>
      <sheetData sheetId="9"/>
      <sheetData sheetId="10">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7"/>
  <sheetViews>
    <sheetView topLeftCell="A10" workbookViewId="0">
      <selection activeCell="J7" sqref="J7"/>
    </sheetView>
  </sheetViews>
  <sheetFormatPr defaultColWidth="9.109375" defaultRowHeight="18" x14ac:dyDescent="0.35"/>
  <cols>
    <col min="1" max="1" width="6" style="396" customWidth="1"/>
    <col min="2" max="2" width="13.33203125" style="396" customWidth="1"/>
    <col min="3" max="3" width="79.88671875" style="396" customWidth="1"/>
    <col min="4" max="16384" width="9.109375" style="396"/>
  </cols>
  <sheetData>
    <row r="1" spans="1:10" x14ac:dyDescent="0.35">
      <c r="A1" s="558" t="s">
        <v>16</v>
      </c>
      <c r="B1" s="558"/>
      <c r="C1" s="558"/>
    </row>
    <row r="2" spans="1:10" ht="54" customHeight="1" x14ac:dyDescent="0.35">
      <c r="A2" s="559" t="s">
        <v>15</v>
      </c>
      <c r="B2" s="559"/>
      <c r="C2" s="559"/>
    </row>
    <row r="3" spans="1:10" ht="34.799999999999997" x14ac:dyDescent="0.35">
      <c r="A3" s="397" t="s">
        <v>0</v>
      </c>
      <c r="B3" s="397" t="s">
        <v>1</v>
      </c>
      <c r="C3" s="397" t="s">
        <v>2</v>
      </c>
    </row>
    <row r="4" spans="1:10" x14ac:dyDescent="0.35">
      <c r="A4" s="398">
        <v>1</v>
      </c>
      <c r="B4" s="398" t="s">
        <v>3</v>
      </c>
      <c r="C4" s="399" t="s">
        <v>321</v>
      </c>
    </row>
    <row r="5" spans="1:10" x14ac:dyDescent="0.35">
      <c r="A5" s="398">
        <v>2</v>
      </c>
      <c r="B5" s="398" t="s">
        <v>4</v>
      </c>
      <c r="C5" s="399" t="s">
        <v>322</v>
      </c>
    </row>
    <row r="6" spans="1:10" x14ac:dyDescent="0.35">
      <c r="A6" s="398">
        <v>3</v>
      </c>
      <c r="B6" s="398" t="s">
        <v>5</v>
      </c>
      <c r="C6" s="399" t="s">
        <v>323</v>
      </c>
    </row>
    <row r="7" spans="1:10" x14ac:dyDescent="0.35">
      <c r="A7" s="398">
        <v>4</v>
      </c>
      <c r="B7" s="398" t="s">
        <v>6</v>
      </c>
      <c r="C7" s="400" t="s">
        <v>324</v>
      </c>
    </row>
    <row r="8" spans="1:10" ht="36" x14ac:dyDescent="0.35">
      <c r="A8" s="398">
        <v>5</v>
      </c>
      <c r="B8" s="398" t="s">
        <v>944</v>
      </c>
      <c r="C8" s="399" t="s">
        <v>946</v>
      </c>
    </row>
    <row r="9" spans="1:10" ht="36" x14ac:dyDescent="0.35">
      <c r="A9" s="398">
        <v>6</v>
      </c>
      <c r="B9" s="398" t="s">
        <v>7</v>
      </c>
      <c r="C9" s="399" t="s">
        <v>325</v>
      </c>
      <c r="J9" s="401"/>
    </row>
    <row r="10" spans="1:10" ht="36" x14ac:dyDescent="0.35">
      <c r="A10" s="398">
        <v>7</v>
      </c>
      <c r="B10" s="398" t="s">
        <v>8</v>
      </c>
      <c r="C10" s="399" t="s">
        <v>326</v>
      </c>
    </row>
    <row r="11" spans="1:10" ht="36" x14ac:dyDescent="0.35">
      <c r="A11" s="398">
        <v>8</v>
      </c>
      <c r="B11" s="398" t="s">
        <v>9</v>
      </c>
      <c r="C11" s="399" t="s">
        <v>327</v>
      </c>
    </row>
    <row r="12" spans="1:10" ht="36" x14ac:dyDescent="0.35">
      <c r="A12" s="398">
        <v>9</v>
      </c>
      <c r="B12" s="398" t="s">
        <v>10</v>
      </c>
      <c r="C12" s="399" t="s">
        <v>328</v>
      </c>
    </row>
    <row r="13" spans="1:10" ht="54" x14ac:dyDescent="0.35">
      <c r="A13" s="398">
        <v>10</v>
      </c>
      <c r="B13" s="398" t="s">
        <v>947</v>
      </c>
      <c r="C13" s="399" t="s">
        <v>952</v>
      </c>
    </row>
    <row r="14" spans="1:10" ht="36" x14ac:dyDescent="0.35">
      <c r="A14" s="398">
        <v>11</v>
      </c>
      <c r="B14" s="398" t="s">
        <v>11</v>
      </c>
      <c r="C14" s="399" t="s">
        <v>329</v>
      </c>
    </row>
    <row r="15" spans="1:10" ht="36" x14ac:dyDescent="0.35">
      <c r="A15" s="398">
        <v>12</v>
      </c>
      <c r="B15" s="398" t="s">
        <v>12</v>
      </c>
      <c r="C15" s="399" t="s">
        <v>330</v>
      </c>
    </row>
    <row r="16" spans="1:10" ht="54" x14ac:dyDescent="0.35">
      <c r="A16" s="398">
        <v>13</v>
      </c>
      <c r="B16" s="398" t="s">
        <v>13</v>
      </c>
      <c r="C16" s="399" t="s">
        <v>331</v>
      </c>
    </row>
    <row r="17" spans="1:3" ht="36" x14ac:dyDescent="0.35">
      <c r="A17" s="398">
        <v>14</v>
      </c>
      <c r="B17" s="398" t="s">
        <v>14</v>
      </c>
      <c r="C17" s="399" t="s">
        <v>332</v>
      </c>
    </row>
  </sheetData>
  <mergeCells count="2">
    <mergeCell ref="A1:C1"/>
    <mergeCell ref="A2:C2"/>
  </mergeCells>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workbookViewId="0">
      <selection activeCell="M12" sqref="M12"/>
    </sheetView>
  </sheetViews>
  <sheetFormatPr defaultColWidth="9.109375" defaultRowHeight="15.6" x14ac:dyDescent="0.3"/>
  <cols>
    <col min="1" max="1" width="7.88671875" style="85" customWidth="1"/>
    <col min="2" max="2" width="52.88671875" style="85" customWidth="1"/>
    <col min="3" max="3" width="8.109375" style="85" customWidth="1"/>
    <col min="4" max="4" width="11.88671875" style="85" customWidth="1"/>
    <col min="5" max="5" width="10.109375" style="85" customWidth="1"/>
    <col min="6" max="6" width="11.33203125" style="85" customWidth="1"/>
    <col min="7" max="7" width="9.6640625" style="85" customWidth="1"/>
    <col min="8" max="8" width="11" style="85" customWidth="1"/>
    <col min="9" max="9" width="9.5546875" style="85" customWidth="1"/>
    <col min="10" max="16384" width="9.109375" style="85"/>
  </cols>
  <sheetData>
    <row r="1" spans="1:13" ht="20.399999999999999" customHeight="1" x14ac:dyDescent="0.3">
      <c r="A1" s="84" t="s">
        <v>10</v>
      </c>
    </row>
    <row r="2" spans="1:13" ht="27" customHeight="1" x14ac:dyDescent="0.3">
      <c r="A2" s="615" t="s">
        <v>357</v>
      </c>
      <c r="B2" s="615"/>
      <c r="C2" s="615"/>
      <c r="D2" s="615"/>
      <c r="E2" s="615"/>
      <c r="F2" s="615"/>
      <c r="G2" s="615"/>
      <c r="H2" s="615"/>
      <c r="I2" s="615"/>
    </row>
    <row r="3" spans="1:13" ht="18" hidden="1" customHeight="1" x14ac:dyDescent="0.3">
      <c r="A3" s="86"/>
      <c r="B3" s="86"/>
      <c r="C3" s="86"/>
      <c r="D3" s="86"/>
      <c r="E3" s="86"/>
      <c r="F3" s="86"/>
      <c r="G3" s="86"/>
      <c r="H3" s="86"/>
      <c r="I3" s="86"/>
    </row>
    <row r="4" spans="1:13" ht="16.2" x14ac:dyDescent="0.3">
      <c r="A4" s="616" t="s">
        <v>0</v>
      </c>
      <c r="B4" s="616" t="s">
        <v>296</v>
      </c>
      <c r="C4" s="616" t="s">
        <v>18</v>
      </c>
      <c r="D4" s="617" t="s">
        <v>297</v>
      </c>
      <c r="E4" s="617"/>
      <c r="F4" s="87" t="s">
        <v>298</v>
      </c>
      <c r="G4" s="96"/>
      <c r="H4" s="87"/>
      <c r="I4" s="87"/>
    </row>
    <row r="5" spans="1:13" ht="31.2" x14ac:dyDescent="0.3">
      <c r="A5" s="616"/>
      <c r="B5" s="616"/>
      <c r="C5" s="616"/>
      <c r="D5" s="617"/>
      <c r="E5" s="617"/>
      <c r="F5" s="97" t="s">
        <v>299</v>
      </c>
      <c r="G5" s="98"/>
      <c r="H5" s="98" t="s">
        <v>300</v>
      </c>
      <c r="I5" s="98"/>
    </row>
    <row r="6" spans="1:13" ht="27.6" x14ac:dyDescent="0.3">
      <c r="A6" s="616"/>
      <c r="B6" s="616"/>
      <c r="C6" s="616"/>
      <c r="D6" s="99" t="s">
        <v>301</v>
      </c>
      <c r="E6" s="99" t="s">
        <v>302</v>
      </c>
      <c r="F6" s="99" t="s">
        <v>301</v>
      </c>
      <c r="G6" s="99" t="s">
        <v>302</v>
      </c>
      <c r="H6" s="99" t="s">
        <v>301</v>
      </c>
      <c r="I6" s="99" t="s">
        <v>302</v>
      </c>
    </row>
    <row r="7" spans="1:13" x14ac:dyDescent="0.3">
      <c r="A7" s="16">
        <v>-1</v>
      </c>
      <c r="B7" s="16">
        <v>-2</v>
      </c>
      <c r="C7" s="16">
        <v>-3</v>
      </c>
      <c r="D7" s="16">
        <v>-4</v>
      </c>
      <c r="E7" s="16">
        <v>-5</v>
      </c>
      <c r="F7" s="16">
        <v>-6</v>
      </c>
      <c r="G7" s="16">
        <v>-7</v>
      </c>
      <c r="H7" s="16">
        <v>-8</v>
      </c>
      <c r="I7" s="16">
        <v>-9</v>
      </c>
    </row>
    <row r="8" spans="1:13" x14ac:dyDescent="0.3">
      <c r="A8" s="17">
        <v>1</v>
      </c>
      <c r="B8" s="18" t="s">
        <v>22</v>
      </c>
      <c r="C8" s="19" t="s">
        <v>23</v>
      </c>
      <c r="D8" s="8">
        <f>'CH01'!D7</f>
        <v>41245.494655000002</v>
      </c>
      <c r="E8" s="8">
        <f>D8/($D$8+$D$22+$D$64)*100</f>
        <v>87.563029713007538</v>
      </c>
      <c r="F8" s="8">
        <v>40925.488656000001</v>
      </c>
      <c r="G8" s="8">
        <f>F8/($F$8+$F$22+$F$64)*100</f>
        <v>86.883663008907405</v>
      </c>
      <c r="H8" s="8">
        <f>'CH05'!F7</f>
        <v>40559.774105000004</v>
      </c>
      <c r="I8" s="8">
        <f>H8/($H$8+$H$22+$H$64)*100</f>
        <v>86.107264194937997</v>
      </c>
    </row>
    <row r="9" spans="1:13" s="90" customFormat="1" x14ac:dyDescent="0.3">
      <c r="A9" s="20" t="s">
        <v>24</v>
      </c>
      <c r="B9" s="21" t="s">
        <v>25</v>
      </c>
      <c r="C9" s="22" t="s">
        <v>26</v>
      </c>
      <c r="D9" s="8">
        <f>'CH01'!D8</f>
        <v>38763.113936999995</v>
      </c>
      <c r="E9" s="8">
        <f t="shared" ref="E9:E70" si="0">D9/($D$8+$D$22+$D$64)*100</f>
        <v>82.293004989400984</v>
      </c>
      <c r="F9" s="8">
        <v>38485.177962000002</v>
      </c>
      <c r="G9" s="8">
        <f t="shared" ref="G9:G70" si="1">F9/($F$8+$F$22+$F$64)*100</f>
        <v>81.702951942591412</v>
      </c>
      <c r="H9" s="8">
        <f>'CH05'!F8</f>
        <v>38189.778166999997</v>
      </c>
      <c r="I9" s="8">
        <f t="shared" ref="I9:I70" si="2">H9/($H$8+$H$22+$H$64)*100</f>
        <v>81.075829210956186</v>
      </c>
    </row>
    <row r="10" spans="1:13" s="90" customFormat="1" x14ac:dyDescent="0.3">
      <c r="A10" s="3" t="s">
        <v>27</v>
      </c>
      <c r="B10" s="23" t="s">
        <v>28</v>
      </c>
      <c r="C10" s="3" t="s">
        <v>29</v>
      </c>
      <c r="D10" s="8">
        <f>'CH01'!D9</f>
        <v>38763.113936999995</v>
      </c>
      <c r="E10" s="8">
        <f t="shared" si="0"/>
        <v>82.293004989400984</v>
      </c>
      <c r="F10" s="8">
        <v>38485.177962000002</v>
      </c>
      <c r="G10" s="8">
        <f t="shared" si="1"/>
        <v>81.702951942591412</v>
      </c>
      <c r="H10" s="8">
        <f>'CH05'!F9</f>
        <v>38189.778166999997</v>
      </c>
      <c r="I10" s="8">
        <f t="shared" si="2"/>
        <v>81.075829210956186</v>
      </c>
      <c r="J10" s="91"/>
    </row>
    <row r="11" spans="1:13" s="90" customFormat="1" x14ac:dyDescent="0.3">
      <c r="A11" s="3" t="s">
        <v>30</v>
      </c>
      <c r="B11" s="23" t="s">
        <v>31</v>
      </c>
      <c r="C11" s="3" t="s">
        <v>32</v>
      </c>
      <c r="D11" s="8">
        <f>'CH01'!D10</f>
        <v>0</v>
      </c>
      <c r="E11" s="8">
        <f t="shared" si="0"/>
        <v>0</v>
      </c>
      <c r="F11" s="8">
        <v>0</v>
      </c>
      <c r="G11" s="8">
        <f t="shared" si="1"/>
        <v>0</v>
      </c>
      <c r="H11" s="8">
        <f>'CH05'!F10</f>
        <v>0</v>
      </c>
      <c r="I11" s="8">
        <f t="shared" si="2"/>
        <v>0</v>
      </c>
    </row>
    <row r="12" spans="1:13" s="90" customFormat="1" x14ac:dyDescent="0.3">
      <c r="A12" s="3" t="s">
        <v>33</v>
      </c>
      <c r="B12" s="23" t="s">
        <v>34</v>
      </c>
      <c r="C12" s="3" t="s">
        <v>35</v>
      </c>
      <c r="D12" s="8">
        <f>'CH01'!D11</f>
        <v>132.374774</v>
      </c>
      <c r="E12" s="8">
        <f t="shared" si="0"/>
        <v>0.28102793689272715</v>
      </c>
      <c r="F12" s="8">
        <v>119.473664</v>
      </c>
      <c r="G12" s="8">
        <f t="shared" si="1"/>
        <v>0.25363923320909693</v>
      </c>
      <c r="H12" s="8">
        <f>'CH05'!F11</f>
        <v>123.944774</v>
      </c>
      <c r="I12" s="8">
        <f t="shared" si="2"/>
        <v>0.26313128304834971</v>
      </c>
    </row>
    <row r="13" spans="1:13" s="90" customFormat="1" x14ac:dyDescent="0.3">
      <c r="A13" s="3" t="s">
        <v>36</v>
      </c>
      <c r="B13" s="23" t="s">
        <v>37</v>
      </c>
      <c r="C13" s="3" t="s">
        <v>38</v>
      </c>
      <c r="D13" s="8">
        <f>'CH01'!D12</f>
        <v>1542.4288199999999</v>
      </c>
      <c r="E13" s="8">
        <f t="shared" si="0"/>
        <v>3.2745331756976874</v>
      </c>
      <c r="F13" s="8">
        <v>1512.448568</v>
      </c>
      <c r="G13" s="8">
        <f t="shared" si="1"/>
        <v>3.2108858321756721</v>
      </c>
      <c r="H13" s="8">
        <f>'CH05'!F12</f>
        <v>1411.0040400000003</v>
      </c>
      <c r="I13" s="8">
        <f t="shared" si="2"/>
        <v>2.9955220494540984</v>
      </c>
    </row>
    <row r="14" spans="1:13" s="90" customFormat="1" x14ac:dyDescent="0.3">
      <c r="A14" s="3" t="s">
        <v>39</v>
      </c>
      <c r="B14" s="23" t="s">
        <v>40</v>
      </c>
      <c r="C14" s="3" t="s">
        <v>41</v>
      </c>
      <c r="D14" s="8">
        <f>'CH01'!D13</f>
        <v>130.97587999999999</v>
      </c>
      <c r="E14" s="8">
        <f t="shared" si="0"/>
        <v>0.27805812411894587</v>
      </c>
      <c r="F14" s="8">
        <v>130.97587999999999</v>
      </c>
      <c r="G14" s="8">
        <f t="shared" si="1"/>
        <v>0.27805811473302339</v>
      </c>
      <c r="H14" s="8">
        <f>'CH05'!F13</f>
        <v>130.97587999999999</v>
      </c>
      <c r="I14" s="8">
        <f t="shared" si="2"/>
        <v>0.27805812411894582</v>
      </c>
    </row>
    <row r="15" spans="1:13" s="90" customFormat="1" x14ac:dyDescent="0.3">
      <c r="A15" s="3" t="s">
        <v>42</v>
      </c>
      <c r="B15" s="4" t="s">
        <v>43</v>
      </c>
      <c r="C15" s="3" t="s">
        <v>44</v>
      </c>
      <c r="D15" s="8">
        <f>'CH01'!D14</f>
        <v>51.889099999999999</v>
      </c>
      <c r="E15" s="8">
        <f t="shared" si="0"/>
        <v>0.11015910569350933</v>
      </c>
      <c r="F15" s="8">
        <v>51.889099999999999</v>
      </c>
      <c r="G15" s="8">
        <f t="shared" si="1"/>
        <v>0.11015910197506079</v>
      </c>
      <c r="H15" s="8">
        <f>'CH05'!F14</f>
        <v>51.889099999999999</v>
      </c>
      <c r="I15" s="8">
        <f t="shared" si="2"/>
        <v>0.1101591056935093</v>
      </c>
      <c r="M15" s="92"/>
    </row>
    <row r="16" spans="1:13" s="90" customFormat="1" x14ac:dyDescent="0.3">
      <c r="A16" s="26" t="s">
        <v>45</v>
      </c>
      <c r="B16" s="27" t="s">
        <v>46</v>
      </c>
      <c r="C16" s="26" t="s">
        <v>47</v>
      </c>
      <c r="D16" s="8">
        <f>'CH01'!D15</f>
        <v>0</v>
      </c>
      <c r="E16" s="8">
        <f t="shared" si="0"/>
        <v>0</v>
      </c>
      <c r="F16" s="8">
        <v>0</v>
      </c>
      <c r="G16" s="8">
        <f t="shared" si="1"/>
        <v>0</v>
      </c>
      <c r="H16" s="8">
        <f>'CH05'!F15</f>
        <v>0</v>
      </c>
      <c r="I16" s="8">
        <f t="shared" si="2"/>
        <v>0</v>
      </c>
    </row>
    <row r="17" spans="1:9" s="90" customFormat="1" x14ac:dyDescent="0.3">
      <c r="A17" s="28"/>
      <c r="B17" s="29" t="s">
        <v>48</v>
      </c>
      <c r="C17" s="28" t="s">
        <v>49</v>
      </c>
      <c r="D17" s="8">
        <f>'CH01'!D16</f>
        <v>0</v>
      </c>
      <c r="E17" s="8">
        <f t="shared" si="0"/>
        <v>0</v>
      </c>
      <c r="F17" s="8">
        <v>0</v>
      </c>
      <c r="G17" s="8">
        <f t="shared" si="1"/>
        <v>0</v>
      </c>
      <c r="H17" s="8">
        <f>'CH05'!F16</f>
        <v>0</v>
      </c>
      <c r="I17" s="8">
        <f t="shared" si="2"/>
        <v>0</v>
      </c>
    </row>
    <row r="18" spans="1:9" s="90" customFormat="1" x14ac:dyDescent="0.3">
      <c r="A18" s="3" t="s">
        <v>50</v>
      </c>
      <c r="B18" s="4" t="s">
        <v>51</v>
      </c>
      <c r="C18" s="3" t="s">
        <v>52</v>
      </c>
      <c r="D18" s="8">
        <f>'CH01'!D17</f>
        <v>513.41889399999991</v>
      </c>
      <c r="E18" s="8">
        <f t="shared" si="0"/>
        <v>1.0899739291911144</v>
      </c>
      <c r="F18" s="8">
        <v>512.60023200000001</v>
      </c>
      <c r="G18" s="8">
        <f t="shared" si="1"/>
        <v>1.0882358959651992</v>
      </c>
      <c r="H18" s="8">
        <f>'CH05'!F17</f>
        <v>525.26889399999993</v>
      </c>
      <c r="I18" s="8">
        <f t="shared" si="2"/>
        <v>1.1151311472285841</v>
      </c>
    </row>
    <row r="19" spans="1:9" s="93" customFormat="1" x14ac:dyDescent="0.3">
      <c r="A19" s="3" t="s">
        <v>53</v>
      </c>
      <c r="B19" s="23" t="s">
        <v>54</v>
      </c>
      <c r="C19" s="3" t="s">
        <v>55</v>
      </c>
      <c r="D19" s="8">
        <f>'CH01'!D18</f>
        <v>108.74</v>
      </c>
      <c r="E19" s="8">
        <f t="shared" si="0"/>
        <v>0.23085197378856451</v>
      </c>
      <c r="F19" s="8">
        <v>108.74</v>
      </c>
      <c r="G19" s="8">
        <v>0.23085197378856448</v>
      </c>
      <c r="H19" s="8">
        <f>'CH05'!F18</f>
        <v>108.74</v>
      </c>
      <c r="I19" s="8">
        <f t="shared" si="2"/>
        <v>0.23085197378856448</v>
      </c>
    </row>
    <row r="20" spans="1:9" s="90" customFormat="1" x14ac:dyDescent="0.3">
      <c r="A20" s="3" t="s">
        <v>56</v>
      </c>
      <c r="B20" s="23" t="s">
        <v>57</v>
      </c>
      <c r="C20" s="3" t="s">
        <v>58</v>
      </c>
      <c r="D20" s="8">
        <f>'CH01'!D19</f>
        <v>0</v>
      </c>
      <c r="E20" s="8">
        <f t="shared" si="0"/>
        <v>0</v>
      </c>
      <c r="F20" s="8">
        <v>0</v>
      </c>
      <c r="G20" s="8">
        <f t="shared" si="1"/>
        <v>0</v>
      </c>
      <c r="H20" s="8">
        <f>'CH05'!F19</f>
        <v>0</v>
      </c>
      <c r="I20" s="8">
        <f t="shared" si="2"/>
        <v>0</v>
      </c>
    </row>
    <row r="21" spans="1:9" s="90" customFormat="1" x14ac:dyDescent="0.3">
      <c r="A21" s="3" t="s">
        <v>59</v>
      </c>
      <c r="B21" s="23" t="s">
        <v>60</v>
      </c>
      <c r="C21" s="3" t="s">
        <v>61</v>
      </c>
      <c r="D21" s="8">
        <f>'CH01'!D20</f>
        <v>2.5480999999999998</v>
      </c>
      <c r="E21" s="8">
        <f t="shared" si="0"/>
        <v>5.4095449182512525E-3</v>
      </c>
      <c r="F21" s="8">
        <v>4.17</v>
      </c>
      <c r="G21" s="8">
        <f t="shared" si="1"/>
        <v>8.8527928839776272E-3</v>
      </c>
      <c r="H21" s="8">
        <f>'CH05'!F20</f>
        <v>18.173249999999999</v>
      </c>
      <c r="I21" s="8">
        <f t="shared" si="2"/>
        <v>3.8581300649742772E-2</v>
      </c>
    </row>
    <row r="22" spans="1:9" s="90" customFormat="1" x14ac:dyDescent="0.3">
      <c r="A22" s="2">
        <v>2</v>
      </c>
      <c r="B22" s="30" t="s">
        <v>62</v>
      </c>
      <c r="C22" s="2" t="s">
        <v>63</v>
      </c>
      <c r="D22" s="8">
        <f>'CH01'!D21</f>
        <v>5822.1475869999995</v>
      </c>
      <c r="E22" s="8">
        <f t="shared" si="0"/>
        <v>12.360256227214254</v>
      </c>
      <c r="F22" s="8">
        <v>6142.1551660000005</v>
      </c>
      <c r="G22" s="8">
        <f t="shared" si="1"/>
        <v>13.039622912674155</v>
      </c>
      <c r="H22" s="8">
        <f>'CH05'!F21</f>
        <v>6544.0033570000005</v>
      </c>
      <c r="I22" s="8">
        <f t="shared" si="2"/>
        <v>13.892735805062003</v>
      </c>
    </row>
    <row r="23" spans="1:9" s="90" customFormat="1" x14ac:dyDescent="0.3">
      <c r="A23" s="3" t="s">
        <v>64</v>
      </c>
      <c r="B23" s="4" t="s">
        <v>65</v>
      </c>
      <c r="C23" s="3" t="s">
        <v>66</v>
      </c>
      <c r="D23" s="8">
        <f>'CH01'!D22</f>
        <v>1081.7542989999999</v>
      </c>
      <c r="E23" s="8">
        <f t="shared" si="0"/>
        <v>2.2965340728197075</v>
      </c>
      <c r="F23" s="8">
        <v>1112.7106280000003</v>
      </c>
      <c r="G23" s="8">
        <f t="shared" si="1"/>
        <v>2.3622534123464458</v>
      </c>
      <c r="H23" s="8">
        <f>'CH05'!F22</f>
        <v>1097.0000990000001</v>
      </c>
      <c r="I23" s="8">
        <f t="shared" si="2"/>
        <v>2.328900479128202</v>
      </c>
    </row>
    <row r="24" spans="1:9" s="94" customFormat="1" x14ac:dyDescent="0.3">
      <c r="A24" s="3" t="s">
        <v>67</v>
      </c>
      <c r="B24" s="4" t="s">
        <v>68</v>
      </c>
      <c r="C24" s="3" t="s">
        <v>69</v>
      </c>
      <c r="D24" s="8">
        <f>'CH01'!D23</f>
        <v>243.53979099999998</v>
      </c>
      <c r="E24" s="8">
        <f t="shared" si="0"/>
        <v>0.51702815383855516</v>
      </c>
      <c r="F24" s="8">
        <v>251.16311299999998</v>
      </c>
      <c r="G24" s="8">
        <f t="shared" si="1"/>
        <v>0.53321223488826575</v>
      </c>
      <c r="H24" s="8">
        <f>'CH05'!F23</f>
        <v>323.99979099999996</v>
      </c>
      <c r="I24" s="8">
        <f t="shared" si="2"/>
        <v>0.68784247985499691</v>
      </c>
    </row>
    <row r="25" spans="1:9" s="90" customFormat="1" x14ac:dyDescent="0.3">
      <c r="A25" s="3" t="s">
        <v>70</v>
      </c>
      <c r="B25" s="4" t="s">
        <v>71</v>
      </c>
      <c r="C25" s="3" t="s">
        <v>72</v>
      </c>
      <c r="D25" s="8">
        <f>'CH01'!D24</f>
        <v>18.76925</v>
      </c>
      <c r="E25" s="8">
        <f t="shared" si="0"/>
        <v>3.9846591953568274E-2</v>
      </c>
      <c r="F25" s="8">
        <v>18.738610000000001</v>
      </c>
      <c r="G25" s="8">
        <f t="shared" si="1"/>
        <v>3.9781542749072425E-2</v>
      </c>
      <c r="H25" s="8">
        <f>'CH05'!F24</f>
        <v>22.999250000000004</v>
      </c>
      <c r="I25" s="8">
        <f t="shared" si="2"/>
        <v>4.8826763455551252E-2</v>
      </c>
    </row>
    <row r="26" spans="1:9" s="90" customFormat="1" x14ac:dyDescent="0.3">
      <c r="A26" s="3" t="s">
        <v>64</v>
      </c>
      <c r="B26" s="4" t="s">
        <v>74</v>
      </c>
      <c r="C26" s="3" t="s">
        <v>75</v>
      </c>
      <c r="D26" s="8">
        <f>'CH01'!D25</f>
        <v>134.62164000000001</v>
      </c>
      <c r="E26" s="8">
        <f t="shared" si="0"/>
        <v>0.28579797046766203</v>
      </c>
      <c r="F26" s="8">
        <v>134.62164000000001</v>
      </c>
      <c r="G26" s="8">
        <f t="shared" si="1"/>
        <v>0.28579796082047915</v>
      </c>
      <c r="H26" s="8">
        <f>'CH05'!F25</f>
        <v>279.99741</v>
      </c>
      <c r="I26" s="8">
        <f t="shared" si="2"/>
        <v>0.5944266576621845</v>
      </c>
    </row>
    <row r="27" spans="1:9" s="90" customFormat="1" x14ac:dyDescent="0.3">
      <c r="A27" s="3" t="s">
        <v>67</v>
      </c>
      <c r="B27" s="4" t="s">
        <v>77</v>
      </c>
      <c r="C27" s="3" t="s">
        <v>78</v>
      </c>
      <c r="D27" s="8">
        <f>'CH01'!D26</f>
        <v>15.43421</v>
      </c>
      <c r="E27" s="8">
        <f t="shared" si="0"/>
        <v>3.2766395460430385E-2</v>
      </c>
      <c r="F27" s="8">
        <v>15.43421</v>
      </c>
      <c r="G27" s="8">
        <f t="shared" si="1"/>
        <v>3.2766394354392402E-2</v>
      </c>
      <c r="H27" s="8">
        <f>'CH05'!F26</f>
        <v>180.99999999999994</v>
      </c>
      <c r="I27" s="8">
        <f t="shared" si="2"/>
        <v>0.38425792951747434</v>
      </c>
    </row>
    <row r="28" spans="1:9" s="90" customFormat="1" x14ac:dyDescent="0.3">
      <c r="A28" s="3" t="s">
        <v>79</v>
      </c>
      <c r="B28" s="4" t="s">
        <v>80</v>
      </c>
      <c r="C28" s="3" t="s">
        <v>81</v>
      </c>
      <c r="D28" s="8">
        <f>'CH01'!D27</f>
        <v>73.604552000000012</v>
      </c>
      <c r="E28" s="8">
        <f t="shared" si="0"/>
        <v>0.15626040195901267</v>
      </c>
      <c r="F28" s="8">
        <v>77.584701999999993</v>
      </c>
      <c r="G28" s="8">
        <f t="shared" si="1"/>
        <v>0.16471014335038961</v>
      </c>
      <c r="H28" s="8">
        <f>'CH05'!F27</f>
        <v>96.873751999999996</v>
      </c>
      <c r="I28" s="8">
        <f t="shared" si="2"/>
        <v>0.20566026170226134</v>
      </c>
    </row>
    <row r="29" spans="1:9" s="90" customFormat="1" x14ac:dyDescent="0.3">
      <c r="A29" s="3" t="s">
        <v>82</v>
      </c>
      <c r="B29" s="4" t="s">
        <v>83</v>
      </c>
      <c r="C29" s="3" t="s">
        <v>84</v>
      </c>
      <c r="D29" s="8">
        <f>'CH01'!D28</f>
        <v>2.5491199999999998</v>
      </c>
      <c r="E29" s="8">
        <f t="shared" si="0"/>
        <v>5.411710349677263E-3</v>
      </c>
      <c r="F29" s="8">
        <v>2.5491199999999998</v>
      </c>
      <c r="G29" s="8">
        <f t="shared" si="1"/>
        <v>5.4117101670036081E-3</v>
      </c>
      <c r="H29" s="8">
        <f>'CH05'!F28</f>
        <v>4.9991199999999996</v>
      </c>
      <c r="I29" s="8">
        <f t="shared" si="2"/>
        <v>1.0612991716074015E-2</v>
      </c>
    </row>
    <row r="30" spans="1:9" s="90" customFormat="1" x14ac:dyDescent="0.3">
      <c r="A30" s="3" t="s">
        <v>85</v>
      </c>
      <c r="B30" s="4" t="s">
        <v>86</v>
      </c>
      <c r="C30" s="3" t="s">
        <v>87</v>
      </c>
      <c r="D30" s="8">
        <f>'CH01'!D29</f>
        <v>2.5792000000000002</v>
      </c>
      <c r="E30" s="8">
        <f t="shared" si="0"/>
        <v>5.4755693470246976E-3</v>
      </c>
      <c r="F30" s="8">
        <v>2.5792000000000002</v>
      </c>
      <c r="G30" s="8">
        <f t="shared" si="1"/>
        <v>5.4755691621954667E-3</v>
      </c>
      <c r="H30" s="8">
        <f>'CH05'!F29</f>
        <v>4.9792000000000005</v>
      </c>
      <c r="I30" s="8">
        <f t="shared" si="2"/>
        <v>1.0570702114107234E-2</v>
      </c>
    </row>
    <row r="31" spans="1:9" s="90" customFormat="1" x14ac:dyDescent="0.3">
      <c r="A31" s="3" t="s">
        <v>88</v>
      </c>
      <c r="B31" s="4" t="s">
        <v>89</v>
      </c>
      <c r="C31" s="3" t="s">
        <v>90</v>
      </c>
      <c r="D31" s="8">
        <f>'CH01'!D30</f>
        <v>7.3609299999999998</v>
      </c>
      <c r="E31" s="8">
        <f t="shared" si="0"/>
        <v>1.5627048183000352E-2</v>
      </c>
      <c r="F31" s="8">
        <v>7.6609299999999996</v>
      </c>
      <c r="G31" s="8">
        <f t="shared" si="1"/>
        <v>1.626393922989226E-2</v>
      </c>
      <c r="H31" s="8">
        <f>'CH05'!F30</f>
        <v>10.430929999999998</v>
      </c>
      <c r="I31" s="8">
        <f t="shared" si="2"/>
        <v>2.214457218089342E-2</v>
      </c>
    </row>
    <row r="32" spans="1:9" s="90" customFormat="1" x14ac:dyDescent="0.3">
      <c r="A32" s="3" t="s">
        <v>91</v>
      </c>
      <c r="B32" s="23" t="s">
        <v>92</v>
      </c>
      <c r="C32" s="3" t="s">
        <v>93</v>
      </c>
      <c r="D32" s="8">
        <f>'CH01'!D31</f>
        <v>55.877042000000003</v>
      </c>
      <c r="E32" s="8">
        <f t="shared" si="0"/>
        <v>0.11862539484243627</v>
      </c>
      <c r="F32" s="8">
        <v>59.557192000000001</v>
      </c>
      <c r="G32" s="8">
        <f t="shared" si="1"/>
        <v>0.12643824592980557</v>
      </c>
      <c r="H32" s="8">
        <f>'CH05'!F31</f>
        <v>69.996241999999995</v>
      </c>
      <c r="I32" s="8">
        <f t="shared" si="2"/>
        <v>0.14860006091118277</v>
      </c>
    </row>
    <row r="33" spans="1:9" s="90" customFormat="1" x14ac:dyDescent="0.3">
      <c r="A33" s="3" t="s">
        <v>94</v>
      </c>
      <c r="B33" s="23" t="s">
        <v>95</v>
      </c>
      <c r="C33" s="3" t="s">
        <v>96</v>
      </c>
      <c r="D33" s="8">
        <f>'CH01'!D32</f>
        <v>5.0351600000000003</v>
      </c>
      <c r="E33" s="8">
        <f t="shared" si="0"/>
        <v>1.0689503626459708E-2</v>
      </c>
      <c r="F33" s="8">
        <v>5.0351600000000003</v>
      </c>
      <c r="G33" s="8">
        <f t="shared" si="1"/>
        <v>1.0689503265632803E-2</v>
      </c>
      <c r="H33" s="8">
        <f>'CH05'!F32</f>
        <v>5.9951599999999994</v>
      </c>
      <c r="I33" s="8">
        <f t="shared" si="2"/>
        <v>1.2727556733292717E-2</v>
      </c>
    </row>
    <row r="34" spans="1:9" s="90" customFormat="1" x14ac:dyDescent="0.3">
      <c r="A34" s="3" t="s">
        <v>97</v>
      </c>
      <c r="B34" s="23" t="s">
        <v>98</v>
      </c>
      <c r="C34" s="3" t="s">
        <v>99</v>
      </c>
      <c r="D34" s="8">
        <f>'CH01'!D33</f>
        <v>0</v>
      </c>
      <c r="E34" s="8">
        <f t="shared" si="0"/>
        <v>0</v>
      </c>
      <c r="F34" s="8">
        <v>0</v>
      </c>
      <c r="G34" s="8">
        <f t="shared" si="1"/>
        <v>0</v>
      </c>
      <c r="H34" s="8">
        <f>'CH05'!F33</f>
        <v>0</v>
      </c>
      <c r="I34" s="8">
        <f t="shared" si="2"/>
        <v>0</v>
      </c>
    </row>
    <row r="35" spans="1:9" s="90" customFormat="1" x14ac:dyDescent="0.3">
      <c r="A35" s="3" t="s">
        <v>100</v>
      </c>
      <c r="B35" s="23" t="s">
        <v>101</v>
      </c>
      <c r="C35" s="3" t="s">
        <v>102</v>
      </c>
      <c r="D35" s="8">
        <f>'CH01'!D34</f>
        <v>0</v>
      </c>
      <c r="E35" s="8">
        <f t="shared" si="0"/>
        <v>0</v>
      </c>
      <c r="F35" s="8">
        <v>0</v>
      </c>
      <c r="G35" s="8">
        <f t="shared" si="1"/>
        <v>0</v>
      </c>
      <c r="H35" s="8">
        <f>'CH05'!F34</f>
        <v>0</v>
      </c>
      <c r="I35" s="8">
        <f t="shared" si="2"/>
        <v>0</v>
      </c>
    </row>
    <row r="36" spans="1:9" x14ac:dyDescent="0.3">
      <c r="A36" s="3" t="s">
        <v>103</v>
      </c>
      <c r="B36" s="23" t="s">
        <v>104</v>
      </c>
      <c r="C36" s="3" t="s">
        <v>105</v>
      </c>
      <c r="D36" s="8">
        <f>'CH01'!D35</f>
        <v>0</v>
      </c>
      <c r="E36" s="8">
        <f t="shared" si="0"/>
        <v>0</v>
      </c>
      <c r="F36" s="8">
        <v>0</v>
      </c>
      <c r="G36" s="8">
        <f t="shared" si="1"/>
        <v>0</v>
      </c>
      <c r="H36" s="8">
        <f>'CH05'!F35</f>
        <v>0</v>
      </c>
      <c r="I36" s="8">
        <f t="shared" si="2"/>
        <v>0</v>
      </c>
    </row>
    <row r="37" spans="1:9" x14ac:dyDescent="0.3">
      <c r="A37" s="3" t="s">
        <v>106</v>
      </c>
      <c r="B37" s="23" t="s">
        <v>107</v>
      </c>
      <c r="C37" s="3" t="s">
        <v>108</v>
      </c>
      <c r="D37" s="8">
        <f>'CH01'!D36</f>
        <v>0</v>
      </c>
      <c r="E37" s="8">
        <f t="shared" si="0"/>
        <v>0</v>
      </c>
      <c r="F37" s="8">
        <v>0</v>
      </c>
      <c r="G37" s="8">
        <f t="shared" si="1"/>
        <v>0</v>
      </c>
      <c r="H37" s="8">
        <f>'CH05'!F36</f>
        <v>0</v>
      </c>
      <c r="I37" s="8">
        <f t="shared" si="2"/>
        <v>0</v>
      </c>
    </row>
    <row r="38" spans="1:9" x14ac:dyDescent="0.3">
      <c r="A38" s="3" t="s">
        <v>109</v>
      </c>
      <c r="B38" s="23" t="s">
        <v>110</v>
      </c>
      <c r="C38" s="3" t="s">
        <v>111</v>
      </c>
      <c r="D38" s="8">
        <f>'CH01'!D37</f>
        <v>0.2031</v>
      </c>
      <c r="E38" s="8">
        <v>0.01</v>
      </c>
      <c r="F38" s="8">
        <v>0.2031</v>
      </c>
      <c r="G38" s="8">
        <v>0.01</v>
      </c>
      <c r="H38" s="8">
        <f>'CH05'!F37</f>
        <v>0.47309999999999997</v>
      </c>
      <c r="I38" s="8">
        <v>0.01</v>
      </c>
    </row>
    <row r="39" spans="1:9" x14ac:dyDescent="0.3">
      <c r="A39" s="3" t="s">
        <v>112</v>
      </c>
      <c r="B39" s="23" t="s">
        <v>113</v>
      </c>
      <c r="C39" s="3" t="s">
        <v>114</v>
      </c>
      <c r="D39" s="8">
        <f>'CH01'!D38</f>
        <v>137.28759100000002</v>
      </c>
      <c r="E39" s="8">
        <f t="shared" si="0"/>
        <v>0.29145770975746893</v>
      </c>
      <c r="F39" s="8">
        <v>169.50805100000002</v>
      </c>
      <c r="G39" s="8">
        <f t="shared" si="1"/>
        <v>0.35986083157547166</v>
      </c>
      <c r="H39" s="8">
        <f>'CH05'!F38</f>
        <v>464.99759099999994</v>
      </c>
      <c r="I39" s="8">
        <f t="shared" si="2"/>
        <v>0.98717685938272592</v>
      </c>
    </row>
    <row r="40" spans="1:9" x14ac:dyDescent="0.3">
      <c r="A40" s="3" t="s">
        <v>115</v>
      </c>
      <c r="B40" s="23" t="s">
        <v>116</v>
      </c>
      <c r="C40" s="3" t="s">
        <v>117</v>
      </c>
      <c r="D40" s="8">
        <f>'CH01'!D39</f>
        <v>0</v>
      </c>
      <c r="E40" s="8">
        <f t="shared" si="0"/>
        <v>0</v>
      </c>
      <c r="F40" s="8">
        <v>0</v>
      </c>
      <c r="G40" s="8">
        <f t="shared" si="1"/>
        <v>0</v>
      </c>
      <c r="H40" s="8">
        <f>'CH05'!F39</f>
        <v>154.99999999999997</v>
      </c>
      <c r="I40" s="8">
        <f t="shared" si="2"/>
        <v>0.32906065787408029</v>
      </c>
    </row>
    <row r="41" spans="1:9" x14ac:dyDescent="0.3">
      <c r="A41" s="3" t="s">
        <v>118</v>
      </c>
      <c r="B41" s="23" t="s">
        <v>119</v>
      </c>
      <c r="C41" s="3" t="s">
        <v>120</v>
      </c>
      <c r="D41" s="8">
        <f>'CH01'!D40</f>
        <v>29.19736</v>
      </c>
      <c r="E41" s="8">
        <f t="shared" si="0"/>
        <v>6.1985177353460381E-2</v>
      </c>
      <c r="F41" s="8">
        <v>11.877359999999999</v>
      </c>
      <c r="G41" s="8">
        <f t="shared" si="1"/>
        <v>2.5215301699865831E-2</v>
      </c>
      <c r="H41" s="8">
        <f>'CH05'!F40</f>
        <v>100.99736</v>
      </c>
      <c r="I41" s="8">
        <f t="shared" si="2"/>
        <v>0.21441456596867953</v>
      </c>
    </row>
    <row r="42" spans="1:9" x14ac:dyDescent="0.3">
      <c r="A42" s="3" t="s">
        <v>121</v>
      </c>
      <c r="B42" s="4" t="s">
        <v>122</v>
      </c>
      <c r="C42" s="3" t="s">
        <v>123</v>
      </c>
      <c r="D42" s="8">
        <f>'CH01'!D41</f>
        <v>0</v>
      </c>
      <c r="E42" s="8">
        <f t="shared" si="0"/>
        <v>0</v>
      </c>
      <c r="F42" s="8">
        <v>0</v>
      </c>
      <c r="G42" s="8">
        <f t="shared" si="1"/>
        <v>0</v>
      </c>
      <c r="H42" s="8">
        <f>'CH05'!F41</f>
        <v>0</v>
      </c>
      <c r="I42" s="8">
        <f t="shared" si="2"/>
        <v>0</v>
      </c>
    </row>
    <row r="43" spans="1:9" x14ac:dyDescent="0.3">
      <c r="A43" s="3" t="s">
        <v>124</v>
      </c>
      <c r="B43" s="23" t="s">
        <v>125</v>
      </c>
      <c r="C43" s="3" t="s">
        <v>126</v>
      </c>
      <c r="D43" s="8">
        <f>'CH01'!D42</f>
        <v>18.71414</v>
      </c>
      <c r="E43" s="8">
        <f t="shared" si="0"/>
        <v>3.972959496740415E-2</v>
      </c>
      <c r="F43" s="8">
        <v>42.994170000000004</v>
      </c>
      <c r="G43" s="8">
        <f t="shared" si="1"/>
        <v>9.1275415402523846E-2</v>
      </c>
      <c r="H43" s="8">
        <f>'CH05'!F42</f>
        <v>65.004140000000007</v>
      </c>
      <c r="I43" s="8">
        <f t="shared" si="2"/>
        <v>0.13800196821250854</v>
      </c>
    </row>
    <row r="44" spans="1:9" x14ac:dyDescent="0.3">
      <c r="A44" s="3" t="s">
        <v>127</v>
      </c>
      <c r="B44" s="23" t="s">
        <v>128</v>
      </c>
      <c r="C44" s="3" t="s">
        <v>129</v>
      </c>
      <c r="D44" s="8">
        <f>'CH01'!D43</f>
        <v>88.478041000000005</v>
      </c>
      <c r="E44" s="8">
        <f t="shared" si="0"/>
        <v>0.18783640244432168</v>
      </c>
      <c r="F44" s="8">
        <v>113.178471</v>
      </c>
      <c r="G44" s="8">
        <f t="shared" si="1"/>
        <v>0.24027471527296598</v>
      </c>
      <c r="H44" s="8">
        <f>'CH05'!F43</f>
        <v>142.998041</v>
      </c>
      <c r="I44" s="8">
        <f t="shared" si="2"/>
        <v>0.30358083513654655</v>
      </c>
    </row>
    <row r="45" spans="1:9" x14ac:dyDescent="0.3">
      <c r="A45" s="20" t="s">
        <v>130</v>
      </c>
      <c r="B45" s="5" t="s">
        <v>131</v>
      </c>
      <c r="C45" s="20" t="s">
        <v>132</v>
      </c>
      <c r="D45" s="8">
        <f>'CH01'!D44</f>
        <v>0.89805000000000001</v>
      </c>
      <c r="E45" s="8">
        <v>0.01</v>
      </c>
      <c r="F45" s="8">
        <v>0.89805000000000001</v>
      </c>
      <c r="G45" s="8">
        <v>0.01</v>
      </c>
      <c r="H45" s="8">
        <f>'CH05'!F44</f>
        <v>0.99804999999999999</v>
      </c>
      <c r="I45" s="8">
        <v>0.01</v>
      </c>
    </row>
    <row r="46" spans="1:9" x14ac:dyDescent="0.3">
      <c r="A46" s="20" t="s">
        <v>133</v>
      </c>
      <c r="B46" s="5" t="s">
        <v>134</v>
      </c>
      <c r="C46" s="20" t="s">
        <v>135</v>
      </c>
      <c r="D46" s="8">
        <f>'CH01'!D45</f>
        <v>3007.1557520000001</v>
      </c>
      <c r="E46" s="8">
        <f t="shared" si="0"/>
        <v>6.3841074198899674</v>
      </c>
      <c r="F46" s="8">
        <v>3255.5057399999996</v>
      </c>
      <c r="G46" s="8">
        <f t="shared" si="1"/>
        <v>6.9113472539137453</v>
      </c>
      <c r="H46" s="8">
        <f>'CH05'!F45</f>
        <v>3199.9507520000002</v>
      </c>
      <c r="I46" s="8">
        <f t="shared" si="2"/>
        <v>6.7934058039856655</v>
      </c>
    </row>
    <row r="47" spans="1:9" x14ac:dyDescent="0.3">
      <c r="A47" s="20" t="s">
        <v>136</v>
      </c>
      <c r="B47" s="5" t="s">
        <v>137</v>
      </c>
      <c r="C47" s="20" t="s">
        <v>138</v>
      </c>
      <c r="D47" s="8">
        <f>'CH01'!D46</f>
        <v>1458.0737119999999</v>
      </c>
      <c r="E47" s="8">
        <f t="shared" si="0"/>
        <v>3.095449644513693</v>
      </c>
      <c r="F47" s="8">
        <v>1708.9434990000002</v>
      </c>
      <c r="G47" s="8">
        <f t="shared" si="1"/>
        <v>3.6280390520544437</v>
      </c>
      <c r="H47" s="8">
        <f>'CH05'!F46</f>
        <v>1622.003712</v>
      </c>
      <c r="I47" s="8">
        <f t="shared" si="2"/>
        <v>3.4434684422252926</v>
      </c>
    </row>
    <row r="48" spans="1:9" x14ac:dyDescent="0.3">
      <c r="A48" s="20" t="s">
        <v>139</v>
      </c>
      <c r="B48" s="5" t="s">
        <v>140</v>
      </c>
      <c r="C48" s="20" t="s">
        <v>141</v>
      </c>
      <c r="D48" s="8">
        <f>'CH01'!D47</f>
        <v>1514.9870979999998</v>
      </c>
      <c r="E48" s="8">
        <f t="shared" si="0"/>
        <v>3.2162751686362832</v>
      </c>
      <c r="F48" s="8">
        <v>1511.4158790000001</v>
      </c>
      <c r="G48" s="8">
        <f t="shared" si="1"/>
        <v>3.2086934624321319</v>
      </c>
      <c r="H48" s="8">
        <f>'CH05'!F47</f>
        <v>1518.8770980000002</v>
      </c>
      <c r="I48" s="8">
        <f t="shared" si="2"/>
        <v>3.2245335296629292</v>
      </c>
    </row>
    <row r="49" spans="1:9" x14ac:dyDescent="0.3">
      <c r="A49" s="20" t="s">
        <v>142</v>
      </c>
      <c r="B49" s="5" t="s">
        <v>143</v>
      </c>
      <c r="C49" s="20" t="s">
        <v>144</v>
      </c>
      <c r="D49" s="8">
        <f>'CH01'!D48</f>
        <v>2.19</v>
      </c>
      <c r="E49" s="8">
        <v>0.01</v>
      </c>
      <c r="F49" s="8">
        <v>0</v>
      </c>
      <c r="G49" s="8">
        <f t="shared" si="1"/>
        <v>0</v>
      </c>
      <c r="H49" s="8">
        <f>'CH05'!F48</f>
        <v>5.12</v>
      </c>
      <c r="I49" s="8">
        <f t="shared" si="2"/>
        <v>1.0869616569776074E-2</v>
      </c>
    </row>
    <row r="50" spans="1:9" x14ac:dyDescent="0.3">
      <c r="A50" s="20" t="s">
        <v>145</v>
      </c>
      <c r="B50" s="5" t="s">
        <v>146</v>
      </c>
      <c r="C50" s="20" t="s">
        <v>147</v>
      </c>
      <c r="D50" s="8">
        <f>'CH01'!D49</f>
        <v>0</v>
      </c>
      <c r="E50" s="8">
        <f t="shared" si="0"/>
        <v>0</v>
      </c>
      <c r="F50" s="8">
        <v>0</v>
      </c>
      <c r="G50" s="8">
        <f t="shared" si="1"/>
        <v>0</v>
      </c>
      <c r="H50" s="8">
        <f>'CH05'!F49</f>
        <v>0</v>
      </c>
      <c r="I50" s="8">
        <f t="shared" si="2"/>
        <v>0</v>
      </c>
    </row>
    <row r="51" spans="1:9" ht="31.2" x14ac:dyDescent="0.3">
      <c r="A51" s="20" t="s">
        <v>148</v>
      </c>
      <c r="B51" s="5" t="s">
        <v>149</v>
      </c>
      <c r="C51" s="20" t="s">
        <v>150</v>
      </c>
      <c r="D51" s="8">
        <f>'CH01'!D50</f>
        <v>14.16137</v>
      </c>
      <c r="E51" s="8">
        <f t="shared" si="0"/>
        <v>3.0064191797408164E-2</v>
      </c>
      <c r="F51" s="8">
        <v>14.361369999999999</v>
      </c>
      <c r="G51" s="8">
        <f t="shared" si="1"/>
        <v>3.0488785165508337E-2</v>
      </c>
      <c r="H51" s="8">
        <f>'CH05'!F50</f>
        <v>29.001370000000001</v>
      </c>
      <c r="I51" s="8">
        <f t="shared" si="2"/>
        <v>6.1569096073868498E-2</v>
      </c>
    </row>
    <row r="52" spans="1:9" x14ac:dyDescent="0.3">
      <c r="A52" s="20" t="s">
        <v>151</v>
      </c>
      <c r="B52" s="5" t="s">
        <v>152</v>
      </c>
      <c r="C52" s="20" t="s">
        <v>153</v>
      </c>
      <c r="D52" s="8">
        <f>'CH01'!D51</f>
        <v>2.5801480000000003</v>
      </c>
      <c r="E52" s="8">
        <f t="shared" si="0"/>
        <v>5.4775819244676956E-3</v>
      </c>
      <c r="F52" s="8">
        <v>2.6281180000000002</v>
      </c>
      <c r="G52" s="8">
        <f t="shared" si="1"/>
        <v>5.5794207023149916E-3</v>
      </c>
      <c r="H52" s="8">
        <f>'CH05'!F51</f>
        <v>4.0043479999999994</v>
      </c>
      <c r="I52" s="8">
        <f t="shared" si="2"/>
        <v>8.5011186273339211E-3</v>
      </c>
    </row>
    <row r="53" spans="1:9" x14ac:dyDescent="0.3">
      <c r="A53" s="3" t="s">
        <v>154</v>
      </c>
      <c r="B53" s="23" t="s">
        <v>155</v>
      </c>
      <c r="C53" s="3" t="s">
        <v>156</v>
      </c>
      <c r="D53" s="8">
        <f>'CH01'!D52</f>
        <v>0.78360000000000007</v>
      </c>
      <c r="E53" s="8">
        <v>0.01</v>
      </c>
      <c r="F53" s="8">
        <v>1.5036</v>
      </c>
      <c r="G53" s="8">
        <v>0.01</v>
      </c>
      <c r="H53" s="8">
        <f>'CH05'!F52</f>
        <v>1.1036000000000001</v>
      </c>
      <c r="I53" s="8">
        <v>0.01</v>
      </c>
    </row>
    <row r="54" spans="1:9" ht="31.2" x14ac:dyDescent="0.3">
      <c r="A54" s="3" t="s">
        <v>157</v>
      </c>
      <c r="B54" s="23" t="s">
        <v>158</v>
      </c>
      <c r="C54" s="3" t="s">
        <v>159</v>
      </c>
      <c r="D54" s="8">
        <f>'CH01'!D53</f>
        <v>0.38779000000000002</v>
      </c>
      <c r="E54" s="8">
        <v>0.01</v>
      </c>
      <c r="F54" s="8">
        <v>0.38779000000000002</v>
      </c>
      <c r="G54" s="8">
        <v>0.01</v>
      </c>
      <c r="H54" s="8">
        <f>'CH05'!F53</f>
        <v>0.38779000000000002</v>
      </c>
      <c r="I54" s="8">
        <v>0.01</v>
      </c>
    </row>
    <row r="55" spans="1:9" x14ac:dyDescent="0.3">
      <c r="A55" s="3" t="s">
        <v>160</v>
      </c>
      <c r="B55" s="23" t="s">
        <v>161</v>
      </c>
      <c r="C55" s="3" t="s">
        <v>162</v>
      </c>
      <c r="D55" s="8">
        <f>'CH01'!D54</f>
        <v>6.1999900000000006</v>
      </c>
      <c r="E55" s="8">
        <f t="shared" si="0"/>
        <v>1.3162405085243354E-2</v>
      </c>
      <c r="F55" s="8">
        <v>6.1999900000000006</v>
      </c>
      <c r="G55" s="8">
        <f t="shared" si="1"/>
        <v>1.3162404640943034E-2</v>
      </c>
      <c r="H55" s="8">
        <f>'CH05'!F54</f>
        <v>7.7899899999999995</v>
      </c>
      <c r="I55" s="8">
        <f t="shared" si="2"/>
        <v>1.6537930543435529E-2</v>
      </c>
    </row>
    <row r="56" spans="1:9" x14ac:dyDescent="0.3">
      <c r="A56" s="3" t="s">
        <v>163</v>
      </c>
      <c r="B56" s="23" t="s">
        <v>164</v>
      </c>
      <c r="C56" s="3" t="s">
        <v>165</v>
      </c>
      <c r="D56" s="8">
        <f>'CH01'!D55</f>
        <v>7.7920439999999997</v>
      </c>
      <c r="E56" s="8">
        <f t="shared" si="0"/>
        <v>1.6542291127895358E-2</v>
      </c>
      <c r="F56" s="8">
        <v>7.9854940000000001</v>
      </c>
      <c r="G56" s="8">
        <f t="shared" si="1"/>
        <v>1.6952979486389935E-2</v>
      </c>
      <c r="H56" s="8">
        <f>'CH05'!F55</f>
        <v>11.662843999999998</v>
      </c>
      <c r="I56" s="8">
        <f t="shared" si="2"/>
        <v>2.4759891092404965E-2</v>
      </c>
    </row>
    <row r="57" spans="1:9" x14ac:dyDescent="0.3">
      <c r="A57" s="3" t="s">
        <v>166</v>
      </c>
      <c r="B57" s="23" t="s">
        <v>167</v>
      </c>
      <c r="C57" s="3" t="s">
        <v>168</v>
      </c>
      <c r="D57" s="8">
        <f>'CH01'!D56</f>
        <v>25.797039999999996</v>
      </c>
      <c r="E57" s="8">
        <f t="shared" si="0"/>
        <v>5.4766393249057847E-2</v>
      </c>
      <c r="F57" s="8">
        <v>25.797039999999996</v>
      </c>
      <c r="G57" s="8">
        <f t="shared" si="1"/>
        <v>5.4766391400404353E-2</v>
      </c>
      <c r="H57" s="8">
        <f>'CH05'!F56</f>
        <v>27.997040000000002</v>
      </c>
      <c r="I57" s="8">
        <f t="shared" si="2"/>
        <v>5.9436931618883505E-2</v>
      </c>
    </row>
    <row r="58" spans="1:9" x14ac:dyDescent="0.3">
      <c r="A58" s="3" t="s">
        <v>169</v>
      </c>
      <c r="B58" s="23" t="s">
        <v>170</v>
      </c>
      <c r="C58" s="3" t="s">
        <v>171</v>
      </c>
      <c r="D58" s="8">
        <f>'CH01'!D57</f>
        <v>4.5711099999999991</v>
      </c>
      <c r="E58" s="8">
        <f t="shared" si="0"/>
        <v>9.7043384762244347E-3</v>
      </c>
      <c r="F58" s="8">
        <v>4.5711099999999991</v>
      </c>
      <c r="G58" s="8">
        <f t="shared" si="1"/>
        <v>9.7043381486520298E-3</v>
      </c>
      <c r="H58" s="8">
        <f>'CH05'!F57</f>
        <v>5.4711100000000004</v>
      </c>
      <c r="I58" s="8">
        <f t="shared" si="2"/>
        <v>1.1615013263880387E-2</v>
      </c>
    </row>
    <row r="59" spans="1:9" ht="31.2" x14ac:dyDescent="0.3">
      <c r="A59" s="3" t="s">
        <v>172</v>
      </c>
      <c r="B59" s="23" t="s">
        <v>173</v>
      </c>
      <c r="C59" s="3" t="s">
        <v>174</v>
      </c>
      <c r="D59" s="8">
        <f>'CH01'!D58</f>
        <v>16.510349999999999</v>
      </c>
      <c r="E59" s="8">
        <f t="shared" si="0"/>
        <v>3.5051010533750468E-2</v>
      </c>
      <c r="F59" s="8">
        <v>17.252010000000002</v>
      </c>
      <c r="G59" s="8">
        <f t="shared" si="1"/>
        <v>3.6625532700793981E-2</v>
      </c>
      <c r="H59" s="8">
        <f>'CH05'!F58</f>
        <v>18.000350000000001</v>
      </c>
      <c r="I59" s="8">
        <f t="shared" si="2"/>
        <v>3.8214238793314211E-2</v>
      </c>
    </row>
    <row r="60" spans="1:9" x14ac:dyDescent="0.3">
      <c r="A60" s="3" t="s">
        <v>175</v>
      </c>
      <c r="B60" s="23" t="s">
        <v>176</v>
      </c>
      <c r="C60" s="3" t="s">
        <v>177</v>
      </c>
      <c r="D60" s="8">
        <f>'CH01'!D59</f>
        <v>1061.1318820000001</v>
      </c>
      <c r="E60" s="8">
        <f t="shared" si="0"/>
        <v>2.252753259239233</v>
      </c>
      <c r="F60" s="8">
        <v>1059.9381920000001</v>
      </c>
      <c r="G60" s="8">
        <f t="shared" si="1"/>
        <v>2.250219012852209</v>
      </c>
      <c r="H60" s="8">
        <f>'CH05'!F59</f>
        <v>1061.1318820000001</v>
      </c>
      <c r="I60" s="8">
        <f t="shared" si="2"/>
        <v>2.2527532592392325</v>
      </c>
    </row>
    <row r="61" spans="1:9" x14ac:dyDescent="0.3">
      <c r="A61" s="3" t="s">
        <v>178</v>
      </c>
      <c r="B61" s="23" t="s">
        <v>179</v>
      </c>
      <c r="C61" s="3" t="s">
        <v>180</v>
      </c>
      <c r="D61" s="8">
        <f>'CH01'!D60</f>
        <v>20.026359999999997</v>
      </c>
      <c r="E61" s="8">
        <f t="shared" si="0"/>
        <v>4.251540126724624E-2</v>
      </c>
      <c r="F61" s="8">
        <v>20.026359999999997</v>
      </c>
      <c r="G61" s="8">
        <f t="shared" si="1"/>
        <v>4.2515399832128098E-2</v>
      </c>
      <c r="H61" s="8">
        <f>'CH05'!F60</f>
        <v>20.026359999999997</v>
      </c>
      <c r="I61" s="8">
        <f t="shared" si="2"/>
        <v>4.2515401267246233E-2</v>
      </c>
    </row>
    <row r="62" spans="1:9" x14ac:dyDescent="0.3">
      <c r="A62" s="3" t="s">
        <v>181</v>
      </c>
      <c r="B62" s="23" t="s">
        <v>182</v>
      </c>
      <c r="C62" s="3" t="s">
        <v>183</v>
      </c>
      <c r="D62" s="8">
        <f>'CH01'!D61</f>
        <v>1041.1055220000001</v>
      </c>
      <c r="E62" s="8">
        <f t="shared" si="0"/>
        <v>2.2102378579719866</v>
      </c>
      <c r="F62" s="8">
        <v>1039.911832</v>
      </c>
      <c r="G62" s="8">
        <f t="shared" si="1"/>
        <v>2.2077036130200809</v>
      </c>
      <c r="H62" s="8">
        <f>'CH05'!F61</f>
        <v>1041.1055220000001</v>
      </c>
      <c r="I62" s="8">
        <f t="shared" si="2"/>
        <v>2.2102378579719861</v>
      </c>
    </row>
    <row r="63" spans="1:9" x14ac:dyDescent="0.3">
      <c r="A63" s="3" t="s">
        <v>184</v>
      </c>
      <c r="B63" s="4" t="s">
        <v>185</v>
      </c>
      <c r="C63" s="3" t="s">
        <v>186</v>
      </c>
      <c r="D63" s="8">
        <f>'CH01'!D62</f>
        <v>1.9701200000000001</v>
      </c>
      <c r="E63" s="8">
        <v>0.01</v>
      </c>
      <c r="F63" s="8">
        <v>1.9701200000000001</v>
      </c>
      <c r="G63" s="8">
        <f t="shared" si="1"/>
        <v>4.182509428436931E-3</v>
      </c>
      <c r="H63" s="8">
        <f>'CH05'!F62</f>
        <v>1.9701200000000001</v>
      </c>
      <c r="I63" s="8">
        <v>0.01</v>
      </c>
    </row>
    <row r="64" spans="1:9" x14ac:dyDescent="0.3">
      <c r="A64" s="2">
        <v>3</v>
      </c>
      <c r="B64" s="31" t="s">
        <v>187</v>
      </c>
      <c r="C64" s="2" t="s">
        <v>188</v>
      </c>
      <c r="D64" s="8">
        <f>'CH01'!D63</f>
        <v>36.135220000000004</v>
      </c>
      <c r="E64" s="8">
        <f t="shared" si="0"/>
        <v>7.6714059778223417E-2</v>
      </c>
      <c r="F64" s="8">
        <v>36.13523</v>
      </c>
      <c r="G64" s="8">
        <f t="shared" si="1"/>
        <v>7.6714078418440024E-2</v>
      </c>
      <c r="H64" s="8">
        <f>'CH05'!F63</f>
        <v>0</v>
      </c>
      <c r="I64" s="8">
        <f t="shared" si="2"/>
        <v>0</v>
      </c>
    </row>
    <row r="65" spans="1:9" x14ac:dyDescent="0.3">
      <c r="A65" s="3"/>
      <c r="B65" s="4" t="s">
        <v>189</v>
      </c>
      <c r="C65" s="3"/>
      <c r="D65" s="8">
        <f>'CH01'!D64</f>
        <v>0</v>
      </c>
      <c r="E65" s="8">
        <f t="shared" si="0"/>
        <v>0</v>
      </c>
      <c r="F65" s="8"/>
      <c r="G65" s="8">
        <f t="shared" si="1"/>
        <v>0</v>
      </c>
      <c r="H65" s="8">
        <f>'CH05'!F64</f>
        <v>0</v>
      </c>
      <c r="I65" s="8">
        <f t="shared" si="2"/>
        <v>0</v>
      </c>
    </row>
    <row r="66" spans="1:9" x14ac:dyDescent="0.3">
      <c r="A66" s="3" t="s">
        <v>190</v>
      </c>
      <c r="B66" s="4" t="s">
        <v>191</v>
      </c>
      <c r="C66" s="3" t="s">
        <v>192</v>
      </c>
      <c r="D66" s="8">
        <v>0</v>
      </c>
      <c r="E66" s="8">
        <f t="shared" si="0"/>
        <v>0</v>
      </c>
      <c r="F66" s="8">
        <v>0</v>
      </c>
      <c r="G66" s="8">
        <f t="shared" si="1"/>
        <v>0</v>
      </c>
      <c r="H66" s="8">
        <f>'CH05'!F65</f>
        <v>0</v>
      </c>
      <c r="I66" s="8">
        <f t="shared" si="2"/>
        <v>0</v>
      </c>
    </row>
    <row r="67" spans="1:9" x14ac:dyDescent="0.3">
      <c r="A67" s="3" t="s">
        <v>193</v>
      </c>
      <c r="B67" s="32" t="s">
        <v>194</v>
      </c>
      <c r="C67" s="3" t="s">
        <v>195</v>
      </c>
      <c r="D67" s="8">
        <f>'CH01'!D66</f>
        <v>0</v>
      </c>
      <c r="E67" s="8">
        <f t="shared" si="0"/>
        <v>0</v>
      </c>
      <c r="F67" s="8">
        <v>0</v>
      </c>
      <c r="G67" s="8">
        <f t="shared" si="1"/>
        <v>0</v>
      </c>
      <c r="H67" s="8">
        <f>'CH05'!F66</f>
        <v>0</v>
      </c>
      <c r="I67" s="8">
        <f t="shared" si="2"/>
        <v>0</v>
      </c>
    </row>
    <row r="68" spans="1:9" x14ac:dyDescent="0.3">
      <c r="A68" s="3" t="s">
        <v>196</v>
      </c>
      <c r="B68" s="4" t="s">
        <v>197</v>
      </c>
      <c r="C68" s="3" t="s">
        <v>198</v>
      </c>
      <c r="D68" s="8">
        <v>36.135220000000004</v>
      </c>
      <c r="E68" s="8">
        <v>7.6714059778223417E-2</v>
      </c>
      <c r="F68" s="8">
        <v>36.14</v>
      </c>
      <c r="G68" s="8">
        <f t="shared" si="1"/>
        <v>7.6724204994472772E-2</v>
      </c>
      <c r="H68" s="8">
        <f>'CH05'!F67</f>
        <v>0</v>
      </c>
      <c r="I68" s="8">
        <f t="shared" si="2"/>
        <v>0</v>
      </c>
    </row>
    <row r="69" spans="1:9" x14ac:dyDescent="0.3">
      <c r="A69" s="3" t="s">
        <v>199</v>
      </c>
      <c r="B69" s="4" t="s">
        <v>200</v>
      </c>
      <c r="C69" s="3" t="s">
        <v>201</v>
      </c>
      <c r="D69" s="8">
        <f>'CH01'!D68</f>
        <v>0</v>
      </c>
      <c r="E69" s="8">
        <f t="shared" si="0"/>
        <v>0</v>
      </c>
      <c r="F69" s="8">
        <v>0</v>
      </c>
      <c r="G69" s="8">
        <f t="shared" si="1"/>
        <v>0</v>
      </c>
      <c r="H69" s="8">
        <f>'CH05'!F68</f>
        <v>0</v>
      </c>
      <c r="I69" s="8">
        <f t="shared" si="2"/>
        <v>0</v>
      </c>
    </row>
    <row r="70" spans="1:9" ht="18" x14ac:dyDescent="0.3">
      <c r="A70" s="2">
        <v>4</v>
      </c>
      <c r="B70" s="31" t="s">
        <v>202</v>
      </c>
      <c r="C70" s="95"/>
      <c r="D70" s="8">
        <f>'CH01'!D69</f>
        <v>0</v>
      </c>
      <c r="E70" s="8">
        <f t="shared" si="0"/>
        <v>0</v>
      </c>
      <c r="F70" s="8"/>
      <c r="G70" s="8">
        <f t="shared" si="1"/>
        <v>0</v>
      </c>
      <c r="H70" s="8">
        <f>'CH05'!F69</f>
        <v>0</v>
      </c>
      <c r="I70" s="8">
        <f t="shared" si="2"/>
        <v>0</v>
      </c>
    </row>
  </sheetData>
  <mergeCells count="5">
    <mergeCell ref="A2:I2"/>
    <mergeCell ref="A4:A6"/>
    <mergeCell ref="B4:B6"/>
    <mergeCell ref="C4:C6"/>
    <mergeCell ref="D4:E5"/>
  </mergeCells>
  <pageMargins left="0.86" right="0.2" top="0.35" bottom="0.28999999999999998" header="0.2" footer="0.2"/>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8"/>
  <sheetViews>
    <sheetView topLeftCell="A4" workbookViewId="0">
      <selection activeCell="D8" sqref="D8"/>
    </sheetView>
  </sheetViews>
  <sheetFormatPr defaultColWidth="7.88671875" defaultRowHeight="13.2" x14ac:dyDescent="0.25"/>
  <cols>
    <col min="1" max="1" width="7.6640625" style="1" customWidth="1"/>
    <col min="2" max="2" width="55.44140625" style="1" customWidth="1"/>
    <col min="3" max="3" width="7.6640625" style="60" customWidth="1"/>
    <col min="4" max="4" width="10.6640625" style="1" customWidth="1"/>
    <col min="5" max="8" width="9" style="1" customWidth="1"/>
    <col min="9" max="12" width="7.88671875" style="1"/>
    <col min="13" max="13" width="67.33203125" style="1" customWidth="1"/>
    <col min="14" max="16384" width="7.88671875" style="1"/>
  </cols>
  <sheetData>
    <row r="1" spans="1:38" ht="20.25" customHeight="1" x14ac:dyDescent="0.3">
      <c r="A1" s="593" t="s">
        <v>947</v>
      </c>
      <c r="B1" s="593"/>
      <c r="C1" s="51"/>
      <c r="D1" s="51"/>
      <c r="E1" s="51"/>
      <c r="F1" s="51"/>
      <c r="G1" s="51"/>
      <c r="H1" s="50"/>
    </row>
    <row r="2" spans="1:38" ht="40.200000000000003" customHeight="1" x14ac:dyDescent="0.25">
      <c r="A2" s="594" t="s">
        <v>951</v>
      </c>
      <c r="B2" s="619"/>
      <c r="C2" s="619"/>
      <c r="D2" s="619"/>
      <c r="E2" s="619"/>
      <c r="F2" s="619"/>
      <c r="G2" s="619"/>
      <c r="H2" s="619"/>
    </row>
    <row r="3" spans="1:38" ht="15.6" x14ac:dyDescent="0.3">
      <c r="A3" s="100"/>
      <c r="B3" s="100"/>
      <c r="C3" s="100"/>
      <c r="D3" s="100"/>
      <c r="E3" s="100"/>
      <c r="F3" s="100"/>
      <c r="G3" s="608"/>
      <c r="H3" s="608"/>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1:38" ht="20.399999999999999" customHeight="1" x14ac:dyDescent="0.25">
      <c r="A4" s="577" t="s">
        <v>0</v>
      </c>
      <c r="B4" s="577" t="s">
        <v>17</v>
      </c>
      <c r="C4" s="577" t="s">
        <v>18</v>
      </c>
      <c r="D4" s="577" t="s">
        <v>948</v>
      </c>
      <c r="E4" s="87" t="s">
        <v>298</v>
      </c>
      <c r="F4" s="392"/>
      <c r="G4" s="87"/>
      <c r="H4" s="393"/>
    </row>
    <row r="5" spans="1:38" ht="34.200000000000003" customHeight="1" x14ac:dyDescent="0.25">
      <c r="A5" s="578"/>
      <c r="B5" s="578"/>
      <c r="C5" s="578"/>
      <c r="D5" s="578"/>
      <c r="E5" s="88" t="s">
        <v>299</v>
      </c>
      <c r="F5" s="89"/>
      <c r="G5" s="89" t="s">
        <v>300</v>
      </c>
      <c r="H5" s="89"/>
    </row>
    <row r="6" spans="1:38" ht="34.200000000000003" customHeight="1" x14ac:dyDescent="0.25">
      <c r="A6" s="579"/>
      <c r="B6" s="579"/>
      <c r="C6" s="579"/>
      <c r="D6" s="579"/>
      <c r="E6" s="394" t="s">
        <v>301</v>
      </c>
      <c r="F6" s="394" t="s">
        <v>302</v>
      </c>
      <c r="G6" s="394" t="s">
        <v>301</v>
      </c>
      <c r="H6" s="394" t="s">
        <v>302</v>
      </c>
    </row>
    <row r="7" spans="1:38" x14ac:dyDescent="0.25">
      <c r="A7" s="54" t="s">
        <v>226</v>
      </c>
      <c r="B7" s="54" t="s">
        <v>227</v>
      </c>
      <c r="C7" s="54" t="s">
        <v>228</v>
      </c>
      <c r="D7" s="55" t="s">
        <v>949</v>
      </c>
      <c r="E7" s="56" t="s">
        <v>230</v>
      </c>
      <c r="F7" s="55" t="s">
        <v>231</v>
      </c>
      <c r="G7" s="56" t="s">
        <v>232</v>
      </c>
      <c r="H7" s="56" t="s">
        <v>950</v>
      </c>
    </row>
    <row r="8" spans="1:38" s="81" customFormat="1" ht="15.6" x14ac:dyDescent="0.25">
      <c r="A8" s="338">
        <v>1</v>
      </c>
      <c r="B8" s="31" t="s">
        <v>22</v>
      </c>
      <c r="C8" s="338" t="s">
        <v>23</v>
      </c>
      <c r="D8" s="336">
        <v>36.135220000000004</v>
      </c>
      <c r="E8" s="337">
        <v>0</v>
      </c>
      <c r="F8" s="336">
        <v>0</v>
      </c>
      <c r="G8" s="337">
        <v>36.135220000000004</v>
      </c>
      <c r="H8" s="336">
        <v>100</v>
      </c>
    </row>
    <row r="9" spans="1:38" s="112" customFormat="1" ht="15.6" x14ac:dyDescent="0.25">
      <c r="A9" s="339" t="s">
        <v>24</v>
      </c>
      <c r="B9" s="4" t="s">
        <v>25</v>
      </c>
      <c r="C9" s="339" t="s">
        <v>26</v>
      </c>
      <c r="D9" s="82">
        <v>0</v>
      </c>
      <c r="E9" s="395">
        <v>0</v>
      </c>
      <c r="F9" s="336">
        <v>0</v>
      </c>
      <c r="G9" s="337">
        <v>0</v>
      </c>
      <c r="H9" s="336">
        <v>0</v>
      </c>
    </row>
    <row r="10" spans="1:38" ht="15.6" x14ac:dyDescent="0.25">
      <c r="A10" s="339" t="s">
        <v>27</v>
      </c>
      <c r="B10" s="4" t="s">
        <v>28</v>
      </c>
      <c r="C10" s="339" t="s">
        <v>29</v>
      </c>
      <c r="D10" s="82">
        <v>0</v>
      </c>
      <c r="E10" s="395">
        <v>0</v>
      </c>
      <c r="F10" s="336">
        <v>0</v>
      </c>
      <c r="G10" s="337">
        <v>0</v>
      </c>
      <c r="H10" s="336">
        <v>0</v>
      </c>
      <c r="J10" s="113"/>
    </row>
    <row r="11" spans="1:38" s="112" customFormat="1" ht="15.6" x14ac:dyDescent="0.25">
      <c r="A11" s="339" t="s">
        <v>30</v>
      </c>
      <c r="B11" s="4" t="s">
        <v>31</v>
      </c>
      <c r="C11" s="339" t="s">
        <v>32</v>
      </c>
      <c r="D11" s="82">
        <v>0</v>
      </c>
      <c r="E11" s="395">
        <v>0</v>
      </c>
      <c r="F11" s="336">
        <v>0</v>
      </c>
      <c r="G11" s="337">
        <v>0</v>
      </c>
      <c r="H11" s="336">
        <v>0</v>
      </c>
    </row>
    <row r="12" spans="1:38" ht="15.6" x14ac:dyDescent="0.25">
      <c r="A12" s="339" t="s">
        <v>33</v>
      </c>
      <c r="B12" s="4" t="s">
        <v>34</v>
      </c>
      <c r="C12" s="339" t="s">
        <v>35</v>
      </c>
      <c r="D12" s="82">
        <v>0</v>
      </c>
      <c r="E12" s="395">
        <v>0</v>
      </c>
      <c r="F12" s="336">
        <v>0</v>
      </c>
      <c r="G12" s="337">
        <v>0</v>
      </c>
      <c r="H12" s="336">
        <v>0</v>
      </c>
    </row>
    <row r="13" spans="1:38" ht="15.6" x14ac:dyDescent="0.25">
      <c r="A13" s="339" t="s">
        <v>36</v>
      </c>
      <c r="B13" s="4" t="s">
        <v>37</v>
      </c>
      <c r="C13" s="339" t="s">
        <v>38</v>
      </c>
      <c r="D13" s="82">
        <v>36.135220000000004</v>
      </c>
      <c r="E13" s="83">
        <v>0</v>
      </c>
      <c r="F13" s="336">
        <v>0</v>
      </c>
      <c r="G13" s="83">
        <v>36.135220000000004</v>
      </c>
      <c r="H13" s="82">
        <v>100</v>
      </c>
    </row>
    <row r="14" spans="1:38" ht="15.6" x14ac:dyDescent="0.25">
      <c r="A14" s="339" t="s">
        <v>39</v>
      </c>
      <c r="B14" s="4" t="s">
        <v>40</v>
      </c>
      <c r="C14" s="339" t="s">
        <v>41</v>
      </c>
      <c r="D14" s="82">
        <v>0</v>
      </c>
      <c r="E14" s="395">
        <v>0</v>
      </c>
      <c r="F14" s="336">
        <v>0</v>
      </c>
      <c r="G14" s="337">
        <v>0</v>
      </c>
      <c r="H14" s="336">
        <v>0</v>
      </c>
    </row>
    <row r="15" spans="1:38" ht="15.6" x14ac:dyDescent="0.25">
      <c r="A15" s="339" t="s">
        <v>42</v>
      </c>
      <c r="B15" s="4" t="s">
        <v>43</v>
      </c>
      <c r="C15" s="339" t="s">
        <v>44</v>
      </c>
      <c r="D15" s="82">
        <v>0</v>
      </c>
      <c r="E15" s="395">
        <v>0</v>
      </c>
      <c r="F15" s="336">
        <v>0</v>
      </c>
      <c r="G15" s="337">
        <v>0</v>
      </c>
      <c r="H15" s="336">
        <v>0</v>
      </c>
    </row>
    <row r="16" spans="1:38" ht="15.6" x14ac:dyDescent="0.25">
      <c r="A16" s="339" t="s">
        <v>45</v>
      </c>
      <c r="B16" s="4" t="s">
        <v>46</v>
      </c>
      <c r="C16" s="339" t="s">
        <v>47</v>
      </c>
      <c r="D16" s="82">
        <v>0</v>
      </c>
      <c r="E16" s="395">
        <v>0</v>
      </c>
      <c r="F16" s="336">
        <v>0</v>
      </c>
      <c r="G16" s="337">
        <v>0</v>
      </c>
      <c r="H16" s="336">
        <v>0</v>
      </c>
    </row>
    <row r="17" spans="1:8" ht="15.6" x14ac:dyDescent="0.25">
      <c r="A17" s="28"/>
      <c r="B17" s="29" t="s">
        <v>233</v>
      </c>
      <c r="C17" s="28" t="s">
        <v>49</v>
      </c>
      <c r="D17" s="82">
        <v>0</v>
      </c>
      <c r="E17" s="395">
        <v>0</v>
      </c>
      <c r="F17" s="336">
        <v>0</v>
      </c>
      <c r="G17" s="337">
        <v>0</v>
      </c>
      <c r="H17" s="336">
        <v>0</v>
      </c>
    </row>
    <row r="18" spans="1:8" ht="15.6" x14ac:dyDescent="0.25">
      <c r="A18" s="339" t="s">
        <v>50</v>
      </c>
      <c r="B18" s="4" t="s">
        <v>51</v>
      </c>
      <c r="C18" s="339" t="s">
        <v>52</v>
      </c>
      <c r="D18" s="82">
        <v>0</v>
      </c>
      <c r="E18" s="395">
        <v>0</v>
      </c>
      <c r="F18" s="336">
        <v>0</v>
      </c>
      <c r="G18" s="337">
        <v>0</v>
      </c>
      <c r="H18" s="336">
        <v>0</v>
      </c>
    </row>
    <row r="19" spans="1:8" s="385" customFormat="1" ht="15.6" x14ac:dyDescent="0.3">
      <c r="A19" s="339" t="s">
        <v>53</v>
      </c>
      <c r="B19" s="4" t="s">
        <v>54</v>
      </c>
      <c r="C19" s="339" t="s">
        <v>55</v>
      </c>
      <c r="D19" s="82">
        <v>0</v>
      </c>
      <c r="E19" s="395">
        <v>0</v>
      </c>
      <c r="F19" s="336">
        <v>0</v>
      </c>
      <c r="G19" s="337">
        <v>0</v>
      </c>
      <c r="H19" s="336">
        <v>0</v>
      </c>
    </row>
    <row r="20" spans="1:8" s="112" customFormat="1" ht="15.6" x14ac:dyDescent="0.25">
      <c r="A20" s="339" t="s">
        <v>56</v>
      </c>
      <c r="B20" s="4" t="s">
        <v>57</v>
      </c>
      <c r="C20" s="339" t="s">
        <v>58</v>
      </c>
      <c r="D20" s="82">
        <v>0</v>
      </c>
      <c r="E20" s="395">
        <v>0</v>
      </c>
      <c r="F20" s="336">
        <v>0</v>
      </c>
      <c r="G20" s="337">
        <v>0</v>
      </c>
      <c r="H20" s="336">
        <v>0</v>
      </c>
    </row>
    <row r="21" spans="1:8" ht="15.6" x14ac:dyDescent="0.25">
      <c r="A21" s="339" t="s">
        <v>59</v>
      </c>
      <c r="B21" s="4" t="s">
        <v>60</v>
      </c>
      <c r="C21" s="339" t="s">
        <v>61</v>
      </c>
      <c r="D21" s="82">
        <v>0</v>
      </c>
      <c r="E21" s="395">
        <v>0</v>
      </c>
      <c r="F21" s="336">
        <v>0</v>
      </c>
      <c r="G21" s="337">
        <v>0</v>
      </c>
      <c r="H21" s="336">
        <v>0</v>
      </c>
    </row>
    <row r="22" spans="1:8" ht="15.6" x14ac:dyDescent="0.25">
      <c r="A22" s="338">
        <v>2</v>
      </c>
      <c r="B22" s="31" t="s">
        <v>62</v>
      </c>
      <c r="C22" s="338" t="s">
        <v>63</v>
      </c>
      <c r="D22" s="82">
        <v>0</v>
      </c>
      <c r="E22" s="395">
        <v>0</v>
      </c>
      <c r="F22" s="336">
        <v>0</v>
      </c>
      <c r="G22" s="337">
        <v>0</v>
      </c>
      <c r="H22" s="336">
        <v>0</v>
      </c>
    </row>
    <row r="23" spans="1:8" ht="15.6" x14ac:dyDescent="0.25">
      <c r="A23" s="339" t="s">
        <v>64</v>
      </c>
      <c r="B23" s="4" t="s">
        <v>65</v>
      </c>
      <c r="C23" s="339" t="s">
        <v>66</v>
      </c>
      <c r="D23" s="82">
        <v>0</v>
      </c>
      <c r="E23" s="395">
        <v>0</v>
      </c>
      <c r="F23" s="336">
        <v>0</v>
      </c>
      <c r="G23" s="337">
        <v>0</v>
      </c>
      <c r="H23" s="336">
        <v>0</v>
      </c>
    </row>
    <row r="24" spans="1:8" s="81" customFormat="1" ht="15.6" x14ac:dyDescent="0.25">
      <c r="A24" s="339" t="s">
        <v>67</v>
      </c>
      <c r="B24" s="4" t="s">
        <v>68</v>
      </c>
      <c r="C24" s="339" t="s">
        <v>69</v>
      </c>
      <c r="D24" s="82">
        <v>0</v>
      </c>
      <c r="E24" s="395">
        <v>0</v>
      </c>
      <c r="F24" s="336">
        <v>0</v>
      </c>
      <c r="G24" s="337">
        <v>0</v>
      </c>
      <c r="H24" s="336">
        <v>0</v>
      </c>
    </row>
    <row r="25" spans="1:8" ht="15.6" x14ac:dyDescent="0.25">
      <c r="A25" s="339" t="s">
        <v>70</v>
      </c>
      <c r="B25" s="4" t="s">
        <v>71</v>
      </c>
      <c r="C25" s="339" t="s">
        <v>72</v>
      </c>
      <c r="D25" s="82">
        <v>0</v>
      </c>
      <c r="E25" s="395">
        <v>0</v>
      </c>
      <c r="F25" s="336">
        <v>0</v>
      </c>
      <c r="G25" s="337">
        <v>0</v>
      </c>
      <c r="H25" s="336">
        <v>0</v>
      </c>
    </row>
    <row r="26" spans="1:8" ht="15.6" x14ac:dyDescent="0.25">
      <c r="A26" s="339" t="s">
        <v>73</v>
      </c>
      <c r="B26" s="4" t="s">
        <v>74</v>
      </c>
      <c r="C26" s="339" t="s">
        <v>75</v>
      </c>
      <c r="D26" s="82">
        <v>0</v>
      </c>
      <c r="E26" s="395">
        <v>0</v>
      </c>
      <c r="F26" s="336">
        <v>0</v>
      </c>
      <c r="G26" s="337">
        <v>0</v>
      </c>
      <c r="H26" s="336">
        <v>0</v>
      </c>
    </row>
    <row r="27" spans="1:8" ht="15.6" x14ac:dyDescent="0.25">
      <c r="A27" s="339" t="s">
        <v>76</v>
      </c>
      <c r="B27" s="4" t="s">
        <v>77</v>
      </c>
      <c r="C27" s="339" t="s">
        <v>78</v>
      </c>
      <c r="D27" s="82">
        <v>0</v>
      </c>
      <c r="E27" s="395">
        <v>0</v>
      </c>
      <c r="F27" s="336">
        <v>0</v>
      </c>
      <c r="G27" s="337">
        <v>0</v>
      </c>
      <c r="H27" s="336">
        <v>0</v>
      </c>
    </row>
    <row r="28" spans="1:8" ht="15.6" x14ac:dyDescent="0.25">
      <c r="A28" s="339" t="s">
        <v>79</v>
      </c>
      <c r="B28" s="4" t="s">
        <v>80</v>
      </c>
      <c r="C28" s="339" t="s">
        <v>81</v>
      </c>
      <c r="D28" s="82">
        <v>0</v>
      </c>
      <c r="E28" s="395">
        <v>0</v>
      </c>
      <c r="F28" s="336">
        <v>0</v>
      </c>
      <c r="G28" s="337">
        <v>0</v>
      </c>
      <c r="H28" s="336">
        <v>0</v>
      </c>
    </row>
    <row r="29" spans="1:8" ht="15.6" x14ac:dyDescent="0.25">
      <c r="A29" s="339" t="s">
        <v>82</v>
      </c>
      <c r="B29" s="4" t="s">
        <v>83</v>
      </c>
      <c r="C29" s="339" t="s">
        <v>84</v>
      </c>
      <c r="D29" s="82">
        <v>0</v>
      </c>
      <c r="E29" s="395">
        <v>0</v>
      </c>
      <c r="F29" s="336">
        <v>0</v>
      </c>
      <c r="G29" s="337">
        <v>0</v>
      </c>
      <c r="H29" s="336">
        <v>0</v>
      </c>
    </row>
    <row r="30" spans="1:8" ht="15.6" x14ac:dyDescent="0.25">
      <c r="A30" s="339" t="s">
        <v>85</v>
      </c>
      <c r="B30" s="4" t="s">
        <v>86</v>
      </c>
      <c r="C30" s="339" t="s">
        <v>87</v>
      </c>
      <c r="D30" s="82">
        <v>0</v>
      </c>
      <c r="E30" s="395">
        <v>0</v>
      </c>
      <c r="F30" s="336">
        <v>0</v>
      </c>
      <c r="G30" s="337">
        <v>0</v>
      </c>
      <c r="H30" s="336">
        <v>0</v>
      </c>
    </row>
    <row r="31" spans="1:8" ht="15.6" x14ac:dyDescent="0.25">
      <c r="A31" s="339" t="s">
        <v>88</v>
      </c>
      <c r="B31" s="4" t="s">
        <v>89</v>
      </c>
      <c r="C31" s="339" t="s">
        <v>90</v>
      </c>
      <c r="D31" s="82">
        <v>0</v>
      </c>
      <c r="E31" s="395">
        <v>0</v>
      </c>
      <c r="F31" s="336">
        <v>0</v>
      </c>
      <c r="G31" s="337">
        <v>0</v>
      </c>
      <c r="H31" s="336">
        <v>0</v>
      </c>
    </row>
    <row r="32" spans="1:8" ht="15.6" x14ac:dyDescent="0.25">
      <c r="A32" s="339" t="s">
        <v>91</v>
      </c>
      <c r="B32" s="4" t="s">
        <v>92</v>
      </c>
      <c r="C32" s="339" t="s">
        <v>93</v>
      </c>
      <c r="D32" s="82">
        <v>0</v>
      </c>
      <c r="E32" s="395">
        <v>0</v>
      </c>
      <c r="F32" s="336">
        <v>0</v>
      </c>
      <c r="G32" s="337">
        <v>0</v>
      </c>
      <c r="H32" s="336">
        <v>0</v>
      </c>
    </row>
    <row r="33" spans="1:8" ht="15.6" x14ac:dyDescent="0.25">
      <c r="A33" s="339" t="s">
        <v>94</v>
      </c>
      <c r="B33" s="4" t="s">
        <v>95</v>
      </c>
      <c r="C33" s="339" t="s">
        <v>96</v>
      </c>
      <c r="D33" s="82">
        <v>0</v>
      </c>
      <c r="E33" s="395">
        <v>0</v>
      </c>
      <c r="F33" s="336">
        <v>0</v>
      </c>
      <c r="G33" s="337">
        <v>0</v>
      </c>
      <c r="H33" s="336">
        <v>0</v>
      </c>
    </row>
    <row r="34" spans="1:8" ht="15.6" x14ac:dyDescent="0.25">
      <c r="A34" s="339" t="s">
        <v>97</v>
      </c>
      <c r="B34" s="4" t="s">
        <v>98</v>
      </c>
      <c r="C34" s="339" t="s">
        <v>99</v>
      </c>
      <c r="D34" s="82">
        <v>0</v>
      </c>
      <c r="E34" s="395">
        <v>0</v>
      </c>
      <c r="F34" s="336">
        <v>0</v>
      </c>
      <c r="G34" s="337">
        <v>0</v>
      </c>
      <c r="H34" s="336">
        <v>0</v>
      </c>
    </row>
    <row r="35" spans="1:8" ht="15.6" x14ac:dyDescent="0.25">
      <c r="A35" s="339" t="s">
        <v>100</v>
      </c>
      <c r="B35" s="4" t="s">
        <v>101</v>
      </c>
      <c r="C35" s="339" t="s">
        <v>102</v>
      </c>
      <c r="D35" s="82">
        <v>0</v>
      </c>
      <c r="E35" s="395">
        <v>0</v>
      </c>
      <c r="F35" s="336">
        <v>0</v>
      </c>
      <c r="G35" s="337">
        <v>0</v>
      </c>
      <c r="H35" s="336">
        <v>0</v>
      </c>
    </row>
    <row r="36" spans="1:8" ht="15.6" x14ac:dyDescent="0.25">
      <c r="A36" s="339" t="s">
        <v>103</v>
      </c>
      <c r="B36" s="4" t="s">
        <v>104</v>
      </c>
      <c r="C36" s="339" t="s">
        <v>105</v>
      </c>
      <c r="D36" s="82">
        <v>0</v>
      </c>
      <c r="E36" s="395">
        <v>0</v>
      </c>
      <c r="F36" s="336">
        <v>0</v>
      </c>
      <c r="G36" s="337">
        <v>0</v>
      </c>
      <c r="H36" s="336">
        <v>0</v>
      </c>
    </row>
    <row r="37" spans="1:8" ht="15.6" x14ac:dyDescent="0.25">
      <c r="A37" s="339" t="s">
        <v>106</v>
      </c>
      <c r="B37" s="4" t="s">
        <v>107</v>
      </c>
      <c r="C37" s="339" t="s">
        <v>108</v>
      </c>
      <c r="D37" s="82">
        <v>0</v>
      </c>
      <c r="E37" s="395">
        <v>0</v>
      </c>
      <c r="F37" s="336">
        <v>0</v>
      </c>
      <c r="G37" s="337">
        <v>0</v>
      </c>
      <c r="H37" s="336">
        <v>0</v>
      </c>
    </row>
    <row r="38" spans="1:8" ht="15.6" x14ac:dyDescent="0.25">
      <c r="A38" s="339" t="s">
        <v>109</v>
      </c>
      <c r="B38" s="4" t="s">
        <v>110</v>
      </c>
      <c r="C38" s="339" t="s">
        <v>111</v>
      </c>
      <c r="D38" s="82">
        <v>0</v>
      </c>
      <c r="E38" s="395">
        <v>0</v>
      </c>
      <c r="F38" s="336">
        <v>0</v>
      </c>
      <c r="G38" s="337">
        <v>0</v>
      </c>
      <c r="H38" s="336">
        <v>0</v>
      </c>
    </row>
    <row r="39" spans="1:8" ht="15.6" x14ac:dyDescent="0.25">
      <c r="A39" s="339" t="s">
        <v>112</v>
      </c>
      <c r="B39" s="4" t="s">
        <v>113</v>
      </c>
      <c r="C39" s="339" t="s">
        <v>114</v>
      </c>
      <c r="D39" s="82">
        <v>0</v>
      </c>
      <c r="E39" s="395">
        <v>0</v>
      </c>
      <c r="F39" s="336">
        <v>0</v>
      </c>
      <c r="G39" s="337">
        <v>0</v>
      </c>
      <c r="H39" s="336">
        <v>0</v>
      </c>
    </row>
    <row r="40" spans="1:8" ht="15.6" x14ac:dyDescent="0.25">
      <c r="A40" s="339" t="s">
        <v>115</v>
      </c>
      <c r="B40" s="4" t="s">
        <v>234</v>
      </c>
      <c r="C40" s="339" t="s">
        <v>235</v>
      </c>
      <c r="D40" s="82">
        <v>0</v>
      </c>
      <c r="E40" s="395">
        <v>0</v>
      </c>
      <c r="F40" s="336">
        <v>0</v>
      </c>
      <c r="G40" s="337">
        <v>0</v>
      </c>
      <c r="H40" s="336">
        <v>0</v>
      </c>
    </row>
    <row r="41" spans="1:8" ht="15.6" x14ac:dyDescent="0.25">
      <c r="A41" s="339" t="s">
        <v>236</v>
      </c>
      <c r="B41" s="4" t="s">
        <v>116</v>
      </c>
      <c r="C41" s="339" t="s">
        <v>117</v>
      </c>
      <c r="D41" s="82">
        <v>0</v>
      </c>
      <c r="E41" s="395">
        <v>0</v>
      </c>
      <c r="F41" s="336">
        <v>0</v>
      </c>
      <c r="G41" s="337">
        <v>0</v>
      </c>
      <c r="H41" s="336">
        <v>0</v>
      </c>
    </row>
    <row r="42" spans="1:8" ht="15.6" x14ac:dyDescent="0.25">
      <c r="A42" s="339" t="s">
        <v>237</v>
      </c>
      <c r="B42" s="4" t="s">
        <v>119</v>
      </c>
      <c r="C42" s="339" t="s">
        <v>120</v>
      </c>
      <c r="D42" s="82">
        <v>0</v>
      </c>
      <c r="E42" s="395">
        <v>0</v>
      </c>
      <c r="F42" s="336">
        <v>0</v>
      </c>
      <c r="G42" s="337">
        <v>0</v>
      </c>
      <c r="H42" s="336">
        <v>0</v>
      </c>
    </row>
    <row r="43" spans="1:8" ht="15.6" x14ac:dyDescent="0.25">
      <c r="A43" s="339" t="s">
        <v>238</v>
      </c>
      <c r="B43" s="4" t="s">
        <v>122</v>
      </c>
      <c r="C43" s="339" t="s">
        <v>123</v>
      </c>
      <c r="D43" s="82">
        <v>0</v>
      </c>
      <c r="E43" s="395">
        <v>0</v>
      </c>
      <c r="F43" s="336">
        <v>0</v>
      </c>
      <c r="G43" s="337">
        <v>0</v>
      </c>
      <c r="H43" s="336">
        <v>0</v>
      </c>
    </row>
    <row r="44" spans="1:8" ht="15.6" x14ac:dyDescent="0.25">
      <c r="A44" s="339" t="s">
        <v>118</v>
      </c>
      <c r="B44" s="4" t="s">
        <v>125</v>
      </c>
      <c r="C44" s="339" t="s">
        <v>126</v>
      </c>
      <c r="D44" s="82">
        <v>0</v>
      </c>
      <c r="E44" s="395">
        <v>0</v>
      </c>
      <c r="F44" s="336">
        <v>0</v>
      </c>
      <c r="G44" s="337">
        <v>0</v>
      </c>
      <c r="H44" s="336">
        <v>0</v>
      </c>
    </row>
    <row r="45" spans="1:8" ht="15.6" x14ac:dyDescent="0.25">
      <c r="A45" s="339" t="s">
        <v>121</v>
      </c>
      <c r="B45" s="4" t="s">
        <v>128</v>
      </c>
      <c r="C45" s="339" t="s">
        <v>129</v>
      </c>
      <c r="D45" s="82">
        <v>0</v>
      </c>
      <c r="E45" s="395">
        <v>0</v>
      </c>
      <c r="F45" s="336">
        <v>0</v>
      </c>
      <c r="G45" s="337">
        <v>0</v>
      </c>
      <c r="H45" s="336">
        <v>0</v>
      </c>
    </row>
    <row r="46" spans="1:8" ht="15.6" x14ac:dyDescent="0.25">
      <c r="A46" s="339" t="s">
        <v>124</v>
      </c>
      <c r="B46" s="4" t="s">
        <v>131</v>
      </c>
      <c r="C46" s="339" t="s">
        <v>132</v>
      </c>
      <c r="D46" s="82">
        <v>0</v>
      </c>
      <c r="E46" s="395">
        <v>0</v>
      </c>
      <c r="F46" s="336">
        <v>0</v>
      </c>
      <c r="G46" s="337">
        <v>0</v>
      </c>
      <c r="H46" s="336">
        <v>0</v>
      </c>
    </row>
    <row r="47" spans="1:8" ht="15.6" x14ac:dyDescent="0.25">
      <c r="A47" s="339" t="s">
        <v>133</v>
      </c>
      <c r="B47" s="4" t="s">
        <v>134</v>
      </c>
      <c r="C47" s="339" t="s">
        <v>135</v>
      </c>
      <c r="D47" s="82">
        <v>0</v>
      </c>
      <c r="E47" s="395">
        <v>0</v>
      </c>
      <c r="F47" s="336">
        <v>0</v>
      </c>
      <c r="G47" s="337">
        <v>0</v>
      </c>
      <c r="H47" s="336">
        <v>0</v>
      </c>
    </row>
    <row r="48" spans="1:8" ht="15.6" x14ac:dyDescent="0.25">
      <c r="A48" s="339" t="s">
        <v>136</v>
      </c>
      <c r="B48" s="4" t="s">
        <v>137</v>
      </c>
      <c r="C48" s="339" t="s">
        <v>138</v>
      </c>
      <c r="D48" s="82">
        <v>0</v>
      </c>
      <c r="E48" s="395">
        <v>0</v>
      </c>
      <c r="F48" s="336">
        <v>0</v>
      </c>
      <c r="G48" s="337">
        <v>0</v>
      </c>
      <c r="H48" s="336">
        <v>0</v>
      </c>
    </row>
    <row r="49" spans="1:8" ht="15.6" x14ac:dyDescent="0.25">
      <c r="A49" s="339" t="s">
        <v>139</v>
      </c>
      <c r="B49" s="4" t="s">
        <v>140</v>
      </c>
      <c r="C49" s="339" t="s">
        <v>141</v>
      </c>
      <c r="D49" s="82">
        <v>0</v>
      </c>
      <c r="E49" s="395">
        <v>0</v>
      </c>
      <c r="F49" s="336">
        <v>0</v>
      </c>
      <c r="G49" s="337">
        <v>0</v>
      </c>
      <c r="H49" s="336">
        <v>0</v>
      </c>
    </row>
    <row r="50" spans="1:8" ht="15.6" x14ac:dyDescent="0.25">
      <c r="A50" s="339" t="s">
        <v>142</v>
      </c>
      <c r="B50" s="4" t="s">
        <v>143</v>
      </c>
      <c r="C50" s="339" t="s">
        <v>144</v>
      </c>
      <c r="D50" s="82">
        <v>0</v>
      </c>
      <c r="E50" s="395">
        <v>0</v>
      </c>
      <c r="F50" s="336">
        <v>0</v>
      </c>
      <c r="G50" s="337">
        <v>0</v>
      </c>
      <c r="H50" s="336">
        <v>0</v>
      </c>
    </row>
    <row r="51" spans="1:8" ht="15.6" x14ac:dyDescent="0.25">
      <c r="A51" s="339" t="s">
        <v>145</v>
      </c>
      <c r="B51" s="4" t="s">
        <v>146</v>
      </c>
      <c r="C51" s="339" t="s">
        <v>147</v>
      </c>
      <c r="D51" s="82">
        <v>0</v>
      </c>
      <c r="E51" s="395">
        <v>0</v>
      </c>
      <c r="F51" s="336">
        <v>0</v>
      </c>
      <c r="G51" s="337">
        <v>0</v>
      </c>
      <c r="H51" s="336">
        <v>0</v>
      </c>
    </row>
    <row r="52" spans="1:8" ht="31.2" x14ac:dyDescent="0.25">
      <c r="A52" s="339" t="s">
        <v>148</v>
      </c>
      <c r="B52" s="4" t="s">
        <v>149</v>
      </c>
      <c r="C52" s="339" t="s">
        <v>150</v>
      </c>
      <c r="D52" s="82">
        <v>0</v>
      </c>
      <c r="E52" s="395">
        <v>0</v>
      </c>
      <c r="F52" s="336">
        <v>0</v>
      </c>
      <c r="G52" s="337">
        <v>0</v>
      </c>
      <c r="H52" s="336">
        <v>0</v>
      </c>
    </row>
    <row r="53" spans="1:8" ht="15.6" x14ac:dyDescent="0.25">
      <c r="A53" s="339" t="s">
        <v>151</v>
      </c>
      <c r="B53" s="4" t="s">
        <v>152</v>
      </c>
      <c r="C53" s="339" t="s">
        <v>153</v>
      </c>
      <c r="D53" s="82">
        <v>0</v>
      </c>
      <c r="E53" s="395">
        <v>0</v>
      </c>
      <c r="F53" s="336">
        <v>0</v>
      </c>
      <c r="G53" s="337">
        <v>0</v>
      </c>
      <c r="H53" s="336">
        <v>0</v>
      </c>
    </row>
    <row r="54" spans="1:8" ht="15.6" x14ac:dyDescent="0.25">
      <c r="A54" s="59" t="s">
        <v>154</v>
      </c>
      <c r="B54" s="32" t="s">
        <v>155</v>
      </c>
      <c r="C54" s="59" t="s">
        <v>156</v>
      </c>
      <c r="D54" s="82">
        <v>0</v>
      </c>
      <c r="E54" s="395">
        <v>0</v>
      </c>
      <c r="F54" s="336">
        <v>0</v>
      </c>
      <c r="G54" s="337">
        <v>0</v>
      </c>
      <c r="H54" s="336">
        <v>0</v>
      </c>
    </row>
    <row r="55" spans="1:8" ht="31.2" x14ac:dyDescent="0.25">
      <c r="A55" s="59" t="s">
        <v>157</v>
      </c>
      <c r="B55" s="32" t="s">
        <v>158</v>
      </c>
      <c r="C55" s="59" t="s">
        <v>159</v>
      </c>
      <c r="D55" s="82">
        <v>0</v>
      </c>
      <c r="E55" s="395">
        <v>0</v>
      </c>
      <c r="F55" s="336">
        <v>0</v>
      </c>
      <c r="G55" s="337">
        <v>0</v>
      </c>
      <c r="H55" s="336">
        <v>0</v>
      </c>
    </row>
    <row r="56" spans="1:8" ht="15.6" x14ac:dyDescent="0.25">
      <c r="A56" s="59" t="s">
        <v>160</v>
      </c>
      <c r="B56" s="32" t="s">
        <v>161</v>
      </c>
      <c r="C56" s="59" t="s">
        <v>162</v>
      </c>
      <c r="D56" s="82">
        <v>0</v>
      </c>
      <c r="E56" s="395">
        <v>0</v>
      </c>
      <c r="F56" s="336">
        <v>0</v>
      </c>
      <c r="G56" s="337">
        <v>0</v>
      </c>
      <c r="H56" s="336">
        <v>0</v>
      </c>
    </row>
    <row r="57" spans="1:8" ht="15.6" x14ac:dyDescent="0.25">
      <c r="A57" s="59" t="s">
        <v>163</v>
      </c>
      <c r="B57" s="32" t="s">
        <v>164</v>
      </c>
      <c r="C57" s="59" t="s">
        <v>165</v>
      </c>
      <c r="D57" s="82">
        <v>0</v>
      </c>
      <c r="E57" s="395">
        <v>0</v>
      </c>
      <c r="F57" s="336">
        <v>0</v>
      </c>
      <c r="G57" s="337">
        <v>0</v>
      </c>
      <c r="H57" s="336">
        <v>0</v>
      </c>
    </row>
    <row r="58" spans="1:8" ht="15.6" x14ac:dyDescent="0.25">
      <c r="A58" s="59" t="s">
        <v>166</v>
      </c>
      <c r="B58" s="32" t="s">
        <v>167</v>
      </c>
      <c r="C58" s="59" t="s">
        <v>168</v>
      </c>
      <c r="D58" s="82">
        <v>0</v>
      </c>
      <c r="E58" s="395">
        <v>0</v>
      </c>
      <c r="F58" s="336">
        <v>0</v>
      </c>
      <c r="G58" s="337">
        <v>0</v>
      </c>
      <c r="H58" s="336">
        <v>0</v>
      </c>
    </row>
    <row r="59" spans="1:8" ht="15.6" x14ac:dyDescent="0.25">
      <c r="A59" s="59" t="s">
        <v>169</v>
      </c>
      <c r="B59" s="32" t="s">
        <v>170</v>
      </c>
      <c r="C59" s="59" t="s">
        <v>171</v>
      </c>
      <c r="D59" s="82">
        <v>0</v>
      </c>
      <c r="E59" s="395">
        <v>0</v>
      </c>
      <c r="F59" s="336">
        <v>0</v>
      </c>
      <c r="G59" s="337">
        <v>0</v>
      </c>
      <c r="H59" s="336">
        <v>0</v>
      </c>
    </row>
    <row r="60" spans="1:8" ht="31.2" x14ac:dyDescent="0.25">
      <c r="A60" s="59" t="s">
        <v>172</v>
      </c>
      <c r="B60" s="32" t="s">
        <v>173</v>
      </c>
      <c r="C60" s="59" t="s">
        <v>174</v>
      </c>
      <c r="D60" s="82">
        <v>0</v>
      </c>
      <c r="E60" s="395">
        <v>0</v>
      </c>
      <c r="F60" s="336">
        <v>0</v>
      </c>
      <c r="G60" s="337">
        <v>0</v>
      </c>
      <c r="H60" s="336">
        <v>0</v>
      </c>
    </row>
    <row r="61" spans="1:8" ht="15.6" x14ac:dyDescent="0.25">
      <c r="A61" s="59" t="s">
        <v>175</v>
      </c>
      <c r="B61" s="32" t="s">
        <v>176</v>
      </c>
      <c r="C61" s="59" t="s">
        <v>177</v>
      </c>
      <c r="D61" s="82">
        <v>0</v>
      </c>
      <c r="E61" s="395">
        <v>0</v>
      </c>
      <c r="F61" s="336">
        <v>0</v>
      </c>
      <c r="G61" s="337">
        <v>0</v>
      </c>
      <c r="H61" s="336">
        <v>0</v>
      </c>
    </row>
    <row r="62" spans="1:8" ht="15.6" x14ac:dyDescent="0.25">
      <c r="A62" s="59" t="s">
        <v>178</v>
      </c>
      <c r="B62" s="32" t="s">
        <v>179</v>
      </c>
      <c r="C62" s="59" t="s">
        <v>180</v>
      </c>
      <c r="D62" s="82">
        <v>0</v>
      </c>
      <c r="E62" s="395">
        <v>0</v>
      </c>
      <c r="F62" s="336">
        <v>0</v>
      </c>
      <c r="G62" s="337">
        <v>0</v>
      </c>
      <c r="H62" s="336">
        <v>0</v>
      </c>
    </row>
    <row r="63" spans="1:8" ht="15.6" x14ac:dyDescent="0.25">
      <c r="A63" s="59" t="s">
        <v>181</v>
      </c>
      <c r="B63" s="32" t="s">
        <v>182</v>
      </c>
      <c r="C63" s="59" t="s">
        <v>183</v>
      </c>
      <c r="D63" s="82">
        <v>0</v>
      </c>
      <c r="E63" s="395">
        <v>0</v>
      </c>
      <c r="F63" s="336">
        <v>0</v>
      </c>
      <c r="G63" s="337">
        <v>0</v>
      </c>
      <c r="H63" s="336">
        <v>0</v>
      </c>
    </row>
    <row r="64" spans="1:8" ht="15.6" x14ac:dyDescent="0.25">
      <c r="A64" s="59" t="s">
        <v>184</v>
      </c>
      <c r="B64" s="32" t="s">
        <v>185</v>
      </c>
      <c r="C64" s="59" t="s">
        <v>186</v>
      </c>
      <c r="D64" s="82">
        <v>0</v>
      </c>
      <c r="E64" s="395">
        <v>0</v>
      </c>
      <c r="F64" s="336">
        <v>0</v>
      </c>
      <c r="G64" s="337">
        <v>0</v>
      </c>
      <c r="H64" s="336">
        <v>0</v>
      </c>
    </row>
    <row r="65" spans="2:8" ht="15.6" x14ac:dyDescent="0.3">
      <c r="B65" s="618"/>
      <c r="C65" s="618"/>
      <c r="D65" s="618"/>
      <c r="E65" s="618"/>
      <c r="F65" s="618"/>
      <c r="G65" s="618"/>
      <c r="H65" s="618"/>
    </row>
    <row r="66" spans="2:8" s="385" customFormat="1" ht="16.2" x14ac:dyDescent="0.35">
      <c r="B66" s="386"/>
      <c r="C66" s="387"/>
      <c r="D66" s="386"/>
      <c r="E66" s="386"/>
      <c r="F66" s="386"/>
      <c r="G66" s="386"/>
      <c r="H66" s="386"/>
    </row>
    <row r="67" spans="2:8" ht="15.6" x14ac:dyDescent="0.3">
      <c r="B67" s="50"/>
      <c r="C67" s="51"/>
      <c r="D67" s="50"/>
      <c r="E67" s="50"/>
      <c r="F67" s="50"/>
      <c r="G67" s="50"/>
      <c r="H67" s="50"/>
    </row>
    <row r="68" spans="2:8" ht="18" customHeight="1" x14ac:dyDescent="0.25">
      <c r="B68" s="388"/>
      <c r="C68" s="388"/>
      <c r="D68" s="388"/>
      <c r="E68" s="388"/>
      <c r="F68" s="388"/>
      <c r="G68" s="388"/>
      <c r="H68" s="388"/>
    </row>
  </sheetData>
  <mergeCells count="8">
    <mergeCell ref="B65:H65"/>
    <mergeCell ref="A1:B1"/>
    <mergeCell ref="A2:H2"/>
    <mergeCell ref="G3:H3"/>
    <mergeCell ref="A4:A6"/>
    <mergeCell ref="B4:B6"/>
    <mergeCell ref="C4:C6"/>
    <mergeCell ref="D4:D6"/>
  </mergeCells>
  <pageMargins left="1.45" right="0.2" top="0.33" bottom="0.31" header="0.22" footer="0.3"/>
  <pageSetup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opLeftCell="A19" workbookViewId="0">
      <selection activeCell="K9" sqref="K9"/>
    </sheetView>
  </sheetViews>
  <sheetFormatPr defaultColWidth="7.88671875" defaultRowHeight="13.2" x14ac:dyDescent="0.25"/>
  <cols>
    <col min="1" max="1" width="8.6640625" style="1" customWidth="1"/>
    <col min="2" max="2" width="59.33203125" style="1" customWidth="1"/>
    <col min="3" max="3" width="7.109375" style="60" customWidth="1"/>
    <col min="4" max="4" width="13" style="1" customWidth="1"/>
    <col min="5" max="5" width="14.33203125" style="1" customWidth="1"/>
    <col min="6" max="6" width="13.5546875" style="1" customWidth="1"/>
    <col min="7" max="254" width="7.88671875" style="1"/>
    <col min="255" max="255" width="5.33203125" style="1" customWidth="1"/>
    <col min="256" max="256" width="43.33203125" style="1" customWidth="1"/>
    <col min="257" max="257" width="7.109375" style="1" customWidth="1"/>
    <col min="258" max="258" width="13" style="1" customWidth="1"/>
    <col min="259" max="262" width="6.33203125" style="1" customWidth="1"/>
    <col min="263" max="510" width="7.88671875" style="1"/>
    <col min="511" max="511" width="5.33203125" style="1" customWidth="1"/>
    <col min="512" max="512" width="43.33203125" style="1" customWidth="1"/>
    <col min="513" max="513" width="7.109375" style="1" customWidth="1"/>
    <col min="514" max="514" width="13" style="1" customWidth="1"/>
    <col min="515" max="518" width="6.33203125" style="1" customWidth="1"/>
    <col min="519" max="766" width="7.88671875" style="1"/>
    <col min="767" max="767" width="5.33203125" style="1" customWidth="1"/>
    <col min="768" max="768" width="43.33203125" style="1" customWidth="1"/>
    <col min="769" max="769" width="7.109375" style="1" customWidth="1"/>
    <col min="770" max="770" width="13" style="1" customWidth="1"/>
    <col min="771" max="774" width="6.33203125" style="1" customWidth="1"/>
    <col min="775" max="1022" width="7.88671875" style="1"/>
    <col min="1023" max="1023" width="5.33203125" style="1" customWidth="1"/>
    <col min="1024" max="1024" width="43.33203125" style="1" customWidth="1"/>
    <col min="1025" max="1025" width="7.109375" style="1" customWidth="1"/>
    <col min="1026" max="1026" width="13" style="1" customWidth="1"/>
    <col min="1027" max="1030" width="6.33203125" style="1" customWidth="1"/>
    <col min="1031" max="1278" width="7.88671875" style="1"/>
    <col min="1279" max="1279" width="5.33203125" style="1" customWidth="1"/>
    <col min="1280" max="1280" width="43.33203125" style="1" customWidth="1"/>
    <col min="1281" max="1281" width="7.109375" style="1" customWidth="1"/>
    <col min="1282" max="1282" width="13" style="1" customWidth="1"/>
    <col min="1283" max="1286" width="6.33203125" style="1" customWidth="1"/>
    <col min="1287" max="1534" width="7.88671875" style="1"/>
    <col min="1535" max="1535" width="5.33203125" style="1" customWidth="1"/>
    <col min="1536" max="1536" width="43.33203125" style="1" customWidth="1"/>
    <col min="1537" max="1537" width="7.109375" style="1" customWidth="1"/>
    <col min="1538" max="1538" width="13" style="1" customWidth="1"/>
    <col min="1539" max="1542" width="6.33203125" style="1" customWidth="1"/>
    <col min="1543" max="1790" width="7.88671875" style="1"/>
    <col min="1791" max="1791" width="5.33203125" style="1" customWidth="1"/>
    <col min="1792" max="1792" width="43.33203125" style="1" customWidth="1"/>
    <col min="1793" max="1793" width="7.109375" style="1" customWidth="1"/>
    <col min="1794" max="1794" width="13" style="1" customWidth="1"/>
    <col min="1795" max="1798" width="6.33203125" style="1" customWidth="1"/>
    <col min="1799" max="2046" width="7.88671875" style="1"/>
    <col min="2047" max="2047" width="5.33203125" style="1" customWidth="1"/>
    <col min="2048" max="2048" width="43.33203125" style="1" customWidth="1"/>
    <col min="2049" max="2049" width="7.109375" style="1" customWidth="1"/>
    <col min="2050" max="2050" width="13" style="1" customWidth="1"/>
    <col min="2051" max="2054" width="6.33203125" style="1" customWidth="1"/>
    <col min="2055" max="2302" width="7.88671875" style="1"/>
    <col min="2303" max="2303" width="5.33203125" style="1" customWidth="1"/>
    <col min="2304" max="2304" width="43.33203125" style="1" customWidth="1"/>
    <col min="2305" max="2305" width="7.109375" style="1" customWidth="1"/>
    <col min="2306" max="2306" width="13" style="1" customWidth="1"/>
    <col min="2307" max="2310" width="6.33203125" style="1" customWidth="1"/>
    <col min="2311" max="2558" width="7.88671875" style="1"/>
    <col min="2559" max="2559" width="5.33203125" style="1" customWidth="1"/>
    <col min="2560" max="2560" width="43.33203125" style="1" customWidth="1"/>
    <col min="2561" max="2561" width="7.109375" style="1" customWidth="1"/>
    <col min="2562" max="2562" width="13" style="1" customWidth="1"/>
    <col min="2563" max="2566" width="6.33203125" style="1" customWidth="1"/>
    <col min="2567" max="2814" width="7.88671875" style="1"/>
    <col min="2815" max="2815" width="5.33203125" style="1" customWidth="1"/>
    <col min="2816" max="2816" width="43.33203125" style="1" customWidth="1"/>
    <col min="2817" max="2817" width="7.109375" style="1" customWidth="1"/>
    <col min="2818" max="2818" width="13" style="1" customWidth="1"/>
    <col min="2819" max="2822" width="6.33203125" style="1" customWidth="1"/>
    <col min="2823" max="3070" width="7.88671875" style="1"/>
    <col min="3071" max="3071" width="5.33203125" style="1" customWidth="1"/>
    <col min="3072" max="3072" width="43.33203125" style="1" customWidth="1"/>
    <col min="3073" max="3073" width="7.109375" style="1" customWidth="1"/>
    <col min="3074" max="3074" width="13" style="1" customWidth="1"/>
    <col min="3075" max="3078" width="6.33203125" style="1" customWidth="1"/>
    <col min="3079" max="3326" width="7.88671875" style="1"/>
    <col min="3327" max="3327" width="5.33203125" style="1" customWidth="1"/>
    <col min="3328" max="3328" width="43.33203125" style="1" customWidth="1"/>
    <col min="3329" max="3329" width="7.109375" style="1" customWidth="1"/>
    <col min="3330" max="3330" width="13" style="1" customWidth="1"/>
    <col min="3331" max="3334" width="6.33203125" style="1" customWidth="1"/>
    <col min="3335" max="3582" width="7.88671875" style="1"/>
    <col min="3583" max="3583" width="5.33203125" style="1" customWidth="1"/>
    <col min="3584" max="3584" width="43.33203125" style="1" customWidth="1"/>
    <col min="3585" max="3585" width="7.109375" style="1" customWidth="1"/>
    <col min="3586" max="3586" width="13" style="1" customWidth="1"/>
    <col min="3587" max="3590" width="6.33203125" style="1" customWidth="1"/>
    <col min="3591" max="3838" width="7.88671875" style="1"/>
    <col min="3839" max="3839" width="5.33203125" style="1" customWidth="1"/>
    <col min="3840" max="3840" width="43.33203125" style="1" customWidth="1"/>
    <col min="3841" max="3841" width="7.109375" style="1" customWidth="1"/>
    <col min="3842" max="3842" width="13" style="1" customWidth="1"/>
    <col min="3843" max="3846" width="6.33203125" style="1" customWidth="1"/>
    <col min="3847" max="4094" width="7.88671875" style="1"/>
    <col min="4095" max="4095" width="5.33203125" style="1" customWidth="1"/>
    <col min="4096" max="4096" width="43.33203125" style="1" customWidth="1"/>
    <col min="4097" max="4097" width="7.109375" style="1" customWidth="1"/>
    <col min="4098" max="4098" width="13" style="1" customWidth="1"/>
    <col min="4099" max="4102" width="6.33203125" style="1" customWidth="1"/>
    <col min="4103" max="4350" width="7.88671875" style="1"/>
    <col min="4351" max="4351" width="5.33203125" style="1" customWidth="1"/>
    <col min="4352" max="4352" width="43.33203125" style="1" customWidth="1"/>
    <col min="4353" max="4353" width="7.109375" style="1" customWidth="1"/>
    <col min="4354" max="4354" width="13" style="1" customWidth="1"/>
    <col min="4355" max="4358" width="6.33203125" style="1" customWidth="1"/>
    <col min="4359" max="4606" width="7.88671875" style="1"/>
    <col min="4607" max="4607" width="5.33203125" style="1" customWidth="1"/>
    <col min="4608" max="4608" width="43.33203125" style="1" customWidth="1"/>
    <col min="4609" max="4609" width="7.109375" style="1" customWidth="1"/>
    <col min="4610" max="4610" width="13" style="1" customWidth="1"/>
    <col min="4611" max="4614" width="6.33203125" style="1" customWidth="1"/>
    <col min="4615" max="4862" width="7.88671875" style="1"/>
    <col min="4863" max="4863" width="5.33203125" style="1" customWidth="1"/>
    <col min="4864" max="4864" width="43.33203125" style="1" customWidth="1"/>
    <col min="4865" max="4865" width="7.109375" style="1" customWidth="1"/>
    <col min="4866" max="4866" width="13" style="1" customWidth="1"/>
    <col min="4867" max="4870" width="6.33203125" style="1" customWidth="1"/>
    <col min="4871" max="5118" width="7.88671875" style="1"/>
    <col min="5119" max="5119" width="5.33203125" style="1" customWidth="1"/>
    <col min="5120" max="5120" width="43.33203125" style="1" customWidth="1"/>
    <col min="5121" max="5121" width="7.109375" style="1" customWidth="1"/>
    <col min="5122" max="5122" width="13" style="1" customWidth="1"/>
    <col min="5123" max="5126" width="6.33203125" style="1" customWidth="1"/>
    <col min="5127" max="5374" width="7.88671875" style="1"/>
    <col min="5375" max="5375" width="5.33203125" style="1" customWidth="1"/>
    <col min="5376" max="5376" width="43.33203125" style="1" customWidth="1"/>
    <col min="5377" max="5377" width="7.109375" style="1" customWidth="1"/>
    <col min="5378" max="5378" width="13" style="1" customWidth="1"/>
    <col min="5379" max="5382" width="6.33203125" style="1" customWidth="1"/>
    <col min="5383" max="5630" width="7.88671875" style="1"/>
    <col min="5631" max="5631" width="5.33203125" style="1" customWidth="1"/>
    <col min="5632" max="5632" width="43.33203125" style="1" customWidth="1"/>
    <col min="5633" max="5633" width="7.109375" style="1" customWidth="1"/>
    <col min="5634" max="5634" width="13" style="1" customWidth="1"/>
    <col min="5635" max="5638" width="6.33203125" style="1" customWidth="1"/>
    <col min="5639" max="5886" width="7.88671875" style="1"/>
    <col min="5887" max="5887" width="5.33203125" style="1" customWidth="1"/>
    <col min="5888" max="5888" width="43.33203125" style="1" customWidth="1"/>
    <col min="5889" max="5889" width="7.109375" style="1" customWidth="1"/>
    <col min="5890" max="5890" width="13" style="1" customWidth="1"/>
    <col min="5891" max="5894" width="6.33203125" style="1" customWidth="1"/>
    <col min="5895" max="6142" width="7.88671875" style="1"/>
    <col min="6143" max="6143" width="5.33203125" style="1" customWidth="1"/>
    <col min="6144" max="6144" width="43.33203125" style="1" customWidth="1"/>
    <col min="6145" max="6145" width="7.109375" style="1" customWidth="1"/>
    <col min="6146" max="6146" width="13" style="1" customWidth="1"/>
    <col min="6147" max="6150" width="6.33203125" style="1" customWidth="1"/>
    <col min="6151" max="6398" width="7.88671875" style="1"/>
    <col min="6399" max="6399" width="5.33203125" style="1" customWidth="1"/>
    <col min="6400" max="6400" width="43.33203125" style="1" customWidth="1"/>
    <col min="6401" max="6401" width="7.109375" style="1" customWidth="1"/>
    <col min="6402" max="6402" width="13" style="1" customWidth="1"/>
    <col min="6403" max="6406" width="6.33203125" style="1" customWidth="1"/>
    <col min="6407" max="6654" width="7.88671875" style="1"/>
    <col min="6655" max="6655" width="5.33203125" style="1" customWidth="1"/>
    <col min="6656" max="6656" width="43.33203125" style="1" customWidth="1"/>
    <col min="6657" max="6657" width="7.109375" style="1" customWidth="1"/>
    <col min="6658" max="6658" width="13" style="1" customWidth="1"/>
    <col min="6659" max="6662" width="6.33203125" style="1" customWidth="1"/>
    <col min="6663" max="6910" width="7.88671875" style="1"/>
    <col min="6911" max="6911" width="5.33203125" style="1" customWidth="1"/>
    <col min="6912" max="6912" width="43.33203125" style="1" customWidth="1"/>
    <col min="6913" max="6913" width="7.109375" style="1" customWidth="1"/>
    <col min="6914" max="6914" width="13" style="1" customWidth="1"/>
    <col min="6915" max="6918" width="6.33203125" style="1" customWidth="1"/>
    <col min="6919" max="7166" width="7.88671875" style="1"/>
    <col min="7167" max="7167" width="5.33203125" style="1" customWidth="1"/>
    <col min="7168" max="7168" width="43.33203125" style="1" customWidth="1"/>
    <col min="7169" max="7169" width="7.109375" style="1" customWidth="1"/>
    <col min="7170" max="7170" width="13" style="1" customWidth="1"/>
    <col min="7171" max="7174" width="6.33203125" style="1" customWidth="1"/>
    <col min="7175" max="7422" width="7.88671875" style="1"/>
    <col min="7423" max="7423" width="5.33203125" style="1" customWidth="1"/>
    <col min="7424" max="7424" width="43.33203125" style="1" customWidth="1"/>
    <col min="7425" max="7425" width="7.109375" style="1" customWidth="1"/>
    <col min="7426" max="7426" width="13" style="1" customWidth="1"/>
    <col min="7427" max="7430" width="6.33203125" style="1" customWidth="1"/>
    <col min="7431" max="7678" width="7.88671875" style="1"/>
    <col min="7679" max="7679" width="5.33203125" style="1" customWidth="1"/>
    <col min="7680" max="7680" width="43.33203125" style="1" customWidth="1"/>
    <col min="7681" max="7681" width="7.109375" style="1" customWidth="1"/>
    <col min="7682" max="7682" width="13" style="1" customWidth="1"/>
    <col min="7683" max="7686" width="6.33203125" style="1" customWidth="1"/>
    <col min="7687" max="7934" width="7.88671875" style="1"/>
    <col min="7935" max="7935" width="5.33203125" style="1" customWidth="1"/>
    <col min="7936" max="7936" width="43.33203125" style="1" customWidth="1"/>
    <col min="7937" max="7937" width="7.109375" style="1" customWidth="1"/>
    <col min="7938" max="7938" width="13" style="1" customWidth="1"/>
    <col min="7939" max="7942" width="6.33203125" style="1" customWidth="1"/>
    <col min="7943" max="8190" width="7.88671875" style="1"/>
    <col min="8191" max="8191" width="5.33203125" style="1" customWidth="1"/>
    <col min="8192" max="8192" width="43.33203125" style="1" customWidth="1"/>
    <col min="8193" max="8193" width="7.109375" style="1" customWidth="1"/>
    <col min="8194" max="8194" width="13" style="1" customWidth="1"/>
    <col min="8195" max="8198" width="6.33203125" style="1" customWidth="1"/>
    <col min="8199" max="8446" width="7.88671875" style="1"/>
    <col min="8447" max="8447" width="5.33203125" style="1" customWidth="1"/>
    <col min="8448" max="8448" width="43.33203125" style="1" customWidth="1"/>
    <col min="8449" max="8449" width="7.109375" style="1" customWidth="1"/>
    <col min="8450" max="8450" width="13" style="1" customWidth="1"/>
    <col min="8451" max="8454" width="6.33203125" style="1" customWidth="1"/>
    <col min="8455" max="8702" width="7.88671875" style="1"/>
    <col min="8703" max="8703" width="5.33203125" style="1" customWidth="1"/>
    <col min="8704" max="8704" width="43.33203125" style="1" customWidth="1"/>
    <col min="8705" max="8705" width="7.109375" style="1" customWidth="1"/>
    <col min="8706" max="8706" width="13" style="1" customWidth="1"/>
    <col min="8707" max="8710" width="6.33203125" style="1" customWidth="1"/>
    <col min="8711" max="8958" width="7.88671875" style="1"/>
    <col min="8959" max="8959" width="5.33203125" style="1" customWidth="1"/>
    <col min="8960" max="8960" width="43.33203125" style="1" customWidth="1"/>
    <col min="8961" max="8961" width="7.109375" style="1" customWidth="1"/>
    <col min="8962" max="8962" width="13" style="1" customWidth="1"/>
    <col min="8963" max="8966" width="6.33203125" style="1" customWidth="1"/>
    <col min="8967" max="9214" width="7.88671875" style="1"/>
    <col min="9215" max="9215" width="5.33203125" style="1" customWidth="1"/>
    <col min="9216" max="9216" width="43.33203125" style="1" customWidth="1"/>
    <col min="9217" max="9217" width="7.109375" style="1" customWidth="1"/>
    <col min="9218" max="9218" width="13" style="1" customWidth="1"/>
    <col min="9219" max="9222" width="6.33203125" style="1" customWidth="1"/>
    <col min="9223" max="9470" width="7.88671875" style="1"/>
    <col min="9471" max="9471" width="5.33203125" style="1" customWidth="1"/>
    <col min="9472" max="9472" width="43.33203125" style="1" customWidth="1"/>
    <col min="9473" max="9473" width="7.109375" style="1" customWidth="1"/>
    <col min="9474" max="9474" width="13" style="1" customWidth="1"/>
    <col min="9475" max="9478" width="6.33203125" style="1" customWidth="1"/>
    <col min="9479" max="9726" width="7.88671875" style="1"/>
    <col min="9727" max="9727" width="5.33203125" style="1" customWidth="1"/>
    <col min="9728" max="9728" width="43.33203125" style="1" customWidth="1"/>
    <col min="9729" max="9729" width="7.109375" style="1" customWidth="1"/>
    <col min="9730" max="9730" width="13" style="1" customWidth="1"/>
    <col min="9731" max="9734" width="6.33203125" style="1" customWidth="1"/>
    <col min="9735" max="9982" width="7.88671875" style="1"/>
    <col min="9983" max="9983" width="5.33203125" style="1" customWidth="1"/>
    <col min="9984" max="9984" width="43.33203125" style="1" customWidth="1"/>
    <col min="9985" max="9985" width="7.109375" style="1" customWidth="1"/>
    <col min="9986" max="9986" width="13" style="1" customWidth="1"/>
    <col min="9987" max="9990" width="6.33203125" style="1" customWidth="1"/>
    <col min="9991" max="10238" width="7.88671875" style="1"/>
    <col min="10239" max="10239" width="5.33203125" style="1" customWidth="1"/>
    <col min="10240" max="10240" width="43.33203125" style="1" customWidth="1"/>
    <col min="10241" max="10241" width="7.109375" style="1" customWidth="1"/>
    <col min="10242" max="10242" width="13" style="1" customWidth="1"/>
    <col min="10243" max="10246" width="6.33203125" style="1" customWidth="1"/>
    <col min="10247" max="10494" width="7.88671875" style="1"/>
    <col min="10495" max="10495" width="5.33203125" style="1" customWidth="1"/>
    <col min="10496" max="10496" width="43.33203125" style="1" customWidth="1"/>
    <col min="10497" max="10497" width="7.109375" style="1" customWidth="1"/>
    <col min="10498" max="10498" width="13" style="1" customWidth="1"/>
    <col min="10499" max="10502" width="6.33203125" style="1" customWidth="1"/>
    <col min="10503" max="10750" width="7.88671875" style="1"/>
    <col min="10751" max="10751" width="5.33203125" style="1" customWidth="1"/>
    <col min="10752" max="10752" width="43.33203125" style="1" customWidth="1"/>
    <col min="10753" max="10753" width="7.109375" style="1" customWidth="1"/>
    <col min="10754" max="10754" width="13" style="1" customWidth="1"/>
    <col min="10755" max="10758" width="6.33203125" style="1" customWidth="1"/>
    <col min="10759" max="11006" width="7.88671875" style="1"/>
    <col min="11007" max="11007" width="5.33203125" style="1" customWidth="1"/>
    <col min="11008" max="11008" width="43.33203125" style="1" customWidth="1"/>
    <col min="11009" max="11009" width="7.109375" style="1" customWidth="1"/>
    <col min="11010" max="11010" width="13" style="1" customWidth="1"/>
    <col min="11011" max="11014" width="6.33203125" style="1" customWidth="1"/>
    <col min="11015" max="11262" width="7.88671875" style="1"/>
    <col min="11263" max="11263" width="5.33203125" style="1" customWidth="1"/>
    <col min="11264" max="11264" width="43.33203125" style="1" customWidth="1"/>
    <col min="11265" max="11265" width="7.109375" style="1" customWidth="1"/>
    <col min="11266" max="11266" width="13" style="1" customWidth="1"/>
    <col min="11267" max="11270" width="6.33203125" style="1" customWidth="1"/>
    <col min="11271" max="11518" width="7.88671875" style="1"/>
    <col min="11519" max="11519" width="5.33203125" style="1" customWidth="1"/>
    <col min="11520" max="11520" width="43.33203125" style="1" customWidth="1"/>
    <col min="11521" max="11521" width="7.109375" style="1" customWidth="1"/>
    <col min="11522" max="11522" width="13" style="1" customWidth="1"/>
    <col min="11523" max="11526" width="6.33203125" style="1" customWidth="1"/>
    <col min="11527" max="11774" width="7.88671875" style="1"/>
    <col min="11775" max="11775" width="5.33203125" style="1" customWidth="1"/>
    <col min="11776" max="11776" width="43.33203125" style="1" customWidth="1"/>
    <col min="11777" max="11777" width="7.109375" style="1" customWidth="1"/>
    <col min="11778" max="11778" width="13" style="1" customWidth="1"/>
    <col min="11779" max="11782" width="6.33203125" style="1" customWidth="1"/>
    <col min="11783" max="12030" width="7.88671875" style="1"/>
    <col min="12031" max="12031" width="5.33203125" style="1" customWidth="1"/>
    <col min="12032" max="12032" width="43.33203125" style="1" customWidth="1"/>
    <col min="12033" max="12033" width="7.109375" style="1" customWidth="1"/>
    <col min="12034" max="12034" width="13" style="1" customWidth="1"/>
    <col min="12035" max="12038" width="6.33203125" style="1" customWidth="1"/>
    <col min="12039" max="12286" width="7.88671875" style="1"/>
    <col min="12287" max="12287" width="5.33203125" style="1" customWidth="1"/>
    <col min="12288" max="12288" width="43.33203125" style="1" customWidth="1"/>
    <col min="12289" max="12289" width="7.109375" style="1" customWidth="1"/>
    <col min="12290" max="12290" width="13" style="1" customWidth="1"/>
    <col min="12291" max="12294" width="6.33203125" style="1" customWidth="1"/>
    <col min="12295" max="12542" width="7.88671875" style="1"/>
    <col min="12543" max="12543" width="5.33203125" style="1" customWidth="1"/>
    <col min="12544" max="12544" width="43.33203125" style="1" customWidth="1"/>
    <col min="12545" max="12545" width="7.109375" style="1" customWidth="1"/>
    <col min="12546" max="12546" width="13" style="1" customWidth="1"/>
    <col min="12547" max="12550" width="6.33203125" style="1" customWidth="1"/>
    <col min="12551" max="12798" width="7.88671875" style="1"/>
    <col min="12799" max="12799" width="5.33203125" style="1" customWidth="1"/>
    <col min="12800" max="12800" width="43.33203125" style="1" customWidth="1"/>
    <col min="12801" max="12801" width="7.109375" style="1" customWidth="1"/>
    <col min="12802" max="12802" width="13" style="1" customWidth="1"/>
    <col min="12803" max="12806" width="6.33203125" style="1" customWidth="1"/>
    <col min="12807" max="13054" width="7.88671875" style="1"/>
    <col min="13055" max="13055" width="5.33203125" style="1" customWidth="1"/>
    <col min="13056" max="13056" width="43.33203125" style="1" customWidth="1"/>
    <col min="13057" max="13057" width="7.109375" style="1" customWidth="1"/>
    <col min="13058" max="13058" width="13" style="1" customWidth="1"/>
    <col min="13059" max="13062" width="6.33203125" style="1" customWidth="1"/>
    <col min="13063" max="13310" width="7.88671875" style="1"/>
    <col min="13311" max="13311" width="5.33203125" style="1" customWidth="1"/>
    <col min="13312" max="13312" width="43.33203125" style="1" customWidth="1"/>
    <col min="13313" max="13313" width="7.109375" style="1" customWidth="1"/>
    <col min="13314" max="13314" width="13" style="1" customWidth="1"/>
    <col min="13315" max="13318" width="6.33203125" style="1" customWidth="1"/>
    <col min="13319" max="13566" width="7.88671875" style="1"/>
    <col min="13567" max="13567" width="5.33203125" style="1" customWidth="1"/>
    <col min="13568" max="13568" width="43.33203125" style="1" customWidth="1"/>
    <col min="13569" max="13569" width="7.109375" style="1" customWidth="1"/>
    <col min="13570" max="13570" width="13" style="1" customWidth="1"/>
    <col min="13571" max="13574" width="6.33203125" style="1" customWidth="1"/>
    <col min="13575" max="13822" width="7.88671875" style="1"/>
    <col min="13823" max="13823" width="5.33203125" style="1" customWidth="1"/>
    <col min="13824" max="13824" width="43.33203125" style="1" customWidth="1"/>
    <col min="13825" max="13825" width="7.109375" style="1" customWidth="1"/>
    <col min="13826" max="13826" width="13" style="1" customWidth="1"/>
    <col min="13827" max="13830" width="6.33203125" style="1" customWidth="1"/>
    <col min="13831" max="14078" width="7.88671875" style="1"/>
    <col min="14079" max="14079" width="5.33203125" style="1" customWidth="1"/>
    <col min="14080" max="14080" width="43.33203125" style="1" customWidth="1"/>
    <col min="14081" max="14081" width="7.109375" style="1" customWidth="1"/>
    <col min="14082" max="14082" width="13" style="1" customWidth="1"/>
    <col min="14083" max="14086" width="6.33203125" style="1" customWidth="1"/>
    <col min="14087" max="14334" width="7.88671875" style="1"/>
    <col min="14335" max="14335" width="5.33203125" style="1" customWidth="1"/>
    <col min="14336" max="14336" width="43.33203125" style="1" customWidth="1"/>
    <col min="14337" max="14337" width="7.109375" style="1" customWidth="1"/>
    <col min="14338" max="14338" width="13" style="1" customWidth="1"/>
    <col min="14339" max="14342" width="6.33203125" style="1" customWidth="1"/>
    <col min="14343" max="14590" width="7.88671875" style="1"/>
    <col min="14591" max="14591" width="5.33203125" style="1" customWidth="1"/>
    <col min="14592" max="14592" width="43.33203125" style="1" customWidth="1"/>
    <col min="14593" max="14593" width="7.109375" style="1" customWidth="1"/>
    <col min="14594" max="14594" width="13" style="1" customWidth="1"/>
    <col min="14595" max="14598" width="6.33203125" style="1" customWidth="1"/>
    <col min="14599" max="14846" width="7.88671875" style="1"/>
    <col min="14847" max="14847" width="5.33203125" style="1" customWidth="1"/>
    <col min="14848" max="14848" width="43.33203125" style="1" customWidth="1"/>
    <col min="14849" max="14849" width="7.109375" style="1" customWidth="1"/>
    <col min="14850" max="14850" width="13" style="1" customWidth="1"/>
    <col min="14851" max="14854" width="6.33203125" style="1" customWidth="1"/>
    <col min="14855" max="15102" width="7.88671875" style="1"/>
    <col min="15103" max="15103" width="5.33203125" style="1" customWidth="1"/>
    <col min="15104" max="15104" width="43.33203125" style="1" customWidth="1"/>
    <col min="15105" max="15105" width="7.109375" style="1" customWidth="1"/>
    <col min="15106" max="15106" width="13" style="1" customWidth="1"/>
    <col min="15107" max="15110" width="6.33203125" style="1" customWidth="1"/>
    <col min="15111" max="15358" width="7.88671875" style="1"/>
    <col min="15359" max="15359" width="5.33203125" style="1" customWidth="1"/>
    <col min="15360" max="15360" width="43.33203125" style="1" customWidth="1"/>
    <col min="15361" max="15361" width="7.109375" style="1" customWidth="1"/>
    <col min="15362" max="15362" width="13" style="1" customWidth="1"/>
    <col min="15363" max="15366" width="6.33203125" style="1" customWidth="1"/>
    <col min="15367" max="15614" width="7.88671875" style="1"/>
    <col min="15615" max="15615" width="5.33203125" style="1" customWidth="1"/>
    <col min="15616" max="15616" width="43.33203125" style="1" customWidth="1"/>
    <col min="15617" max="15617" width="7.109375" style="1" customWidth="1"/>
    <col min="15618" max="15618" width="13" style="1" customWidth="1"/>
    <col min="15619" max="15622" width="6.33203125" style="1" customWidth="1"/>
    <col min="15623" max="15870" width="7.88671875" style="1"/>
    <col min="15871" max="15871" width="5.33203125" style="1" customWidth="1"/>
    <col min="15872" max="15872" width="43.33203125" style="1" customWidth="1"/>
    <col min="15873" max="15873" width="7.109375" style="1" customWidth="1"/>
    <col min="15874" max="15874" width="13" style="1" customWidth="1"/>
    <col min="15875" max="15878" width="6.33203125" style="1" customWidth="1"/>
    <col min="15879" max="16126" width="7.88671875" style="1"/>
    <col min="16127" max="16127" width="5.33203125" style="1" customWidth="1"/>
    <col min="16128" max="16128" width="43.33203125" style="1" customWidth="1"/>
    <col min="16129" max="16129" width="7.109375" style="1" customWidth="1"/>
    <col min="16130" max="16130" width="13" style="1" customWidth="1"/>
    <col min="16131" max="16134" width="6.33203125" style="1" customWidth="1"/>
    <col min="16135" max="16384" width="7.88671875" style="1"/>
  </cols>
  <sheetData>
    <row r="1" spans="1:10" ht="21.6" customHeight="1" x14ac:dyDescent="0.3">
      <c r="A1" s="49" t="s">
        <v>11</v>
      </c>
      <c r="B1" s="50"/>
      <c r="C1" s="51"/>
      <c r="D1" s="51"/>
      <c r="E1" s="51"/>
      <c r="F1" s="51"/>
    </row>
    <row r="2" spans="1:10" s="52" customFormat="1" ht="36" customHeight="1" x14ac:dyDescent="0.25">
      <c r="A2" s="594" t="s">
        <v>358</v>
      </c>
      <c r="B2" s="619"/>
      <c r="C2" s="619"/>
      <c r="D2" s="619"/>
      <c r="E2" s="619"/>
      <c r="F2" s="619"/>
    </row>
    <row r="3" spans="1:10" ht="16.5" customHeight="1" x14ac:dyDescent="0.25">
      <c r="A3" s="100"/>
      <c r="B3" s="100"/>
      <c r="C3" s="100"/>
      <c r="D3" s="100"/>
      <c r="E3" s="599" t="s">
        <v>204</v>
      </c>
      <c r="F3" s="599"/>
    </row>
    <row r="4" spans="1:10" ht="24" customHeight="1" x14ac:dyDescent="0.25">
      <c r="A4" s="620" t="s">
        <v>0</v>
      </c>
      <c r="B4" s="577" t="s">
        <v>17</v>
      </c>
      <c r="C4" s="577" t="s">
        <v>18</v>
      </c>
      <c r="D4" s="622" t="s">
        <v>303</v>
      </c>
      <c r="E4" s="87" t="s">
        <v>298</v>
      </c>
      <c r="F4" s="87"/>
    </row>
    <row r="5" spans="1:10" ht="41.4" customHeight="1" x14ac:dyDescent="0.25">
      <c r="A5" s="621"/>
      <c r="B5" s="578"/>
      <c r="C5" s="578"/>
      <c r="D5" s="623"/>
      <c r="E5" s="88" t="s">
        <v>299</v>
      </c>
      <c r="F5" s="89" t="s">
        <v>300</v>
      </c>
    </row>
    <row r="6" spans="1:10" s="57" customFormat="1" ht="22.5" customHeight="1" x14ac:dyDescent="0.25">
      <c r="A6" s="53" t="s">
        <v>226</v>
      </c>
      <c r="B6" s="54" t="s">
        <v>227</v>
      </c>
      <c r="C6" s="54" t="s">
        <v>228</v>
      </c>
      <c r="D6" s="55" t="s">
        <v>304</v>
      </c>
      <c r="E6" s="56" t="s">
        <v>230</v>
      </c>
      <c r="F6" s="56" t="s">
        <v>231</v>
      </c>
    </row>
    <row r="7" spans="1:10" s="13" customFormat="1" ht="15.6" x14ac:dyDescent="0.3">
      <c r="A7" s="2">
        <v>1</v>
      </c>
      <c r="B7" s="31" t="s">
        <v>22</v>
      </c>
      <c r="C7" s="2" t="s">
        <v>23</v>
      </c>
      <c r="D7" s="43">
        <v>365.69576999999998</v>
      </c>
      <c r="E7" s="43">
        <v>133.63</v>
      </c>
      <c r="F7" s="43">
        <f>D7-E7</f>
        <v>232.06576999999999</v>
      </c>
    </row>
    <row r="8" spans="1:10" s="12" customFormat="1" ht="15.6" x14ac:dyDescent="0.3">
      <c r="A8" s="3" t="s">
        <v>24</v>
      </c>
      <c r="B8" s="4" t="s">
        <v>25</v>
      </c>
      <c r="C8" s="3" t="s">
        <v>26</v>
      </c>
      <c r="D8" s="42">
        <v>237.08577</v>
      </c>
      <c r="E8" s="42">
        <v>129.38</v>
      </c>
      <c r="F8" s="42">
        <f t="shared" ref="F8:F63" si="0">D8-E8</f>
        <v>107.70577</v>
      </c>
    </row>
    <row r="9" spans="1:10" s="12" customFormat="1" ht="15.6" x14ac:dyDescent="0.3">
      <c r="A9" s="3" t="s">
        <v>27</v>
      </c>
      <c r="B9" s="4" t="s">
        <v>28</v>
      </c>
      <c r="C9" s="3" t="s">
        <v>29</v>
      </c>
      <c r="D9" s="42">
        <v>237.08577</v>
      </c>
      <c r="E9" s="42">
        <v>129.38</v>
      </c>
      <c r="F9" s="42">
        <f t="shared" si="0"/>
        <v>107.70577</v>
      </c>
    </row>
    <row r="10" spans="1:10" s="12" customFormat="1" ht="15.6" x14ac:dyDescent="0.3">
      <c r="A10" s="3" t="s">
        <v>30</v>
      </c>
      <c r="B10" s="4" t="s">
        <v>31</v>
      </c>
      <c r="C10" s="3" t="s">
        <v>32</v>
      </c>
      <c r="D10" s="42">
        <v>0</v>
      </c>
      <c r="E10" s="42">
        <v>0</v>
      </c>
      <c r="F10" s="42">
        <f t="shared" si="0"/>
        <v>0</v>
      </c>
      <c r="J10" s="101"/>
    </row>
    <row r="11" spans="1:10" s="12" customFormat="1" ht="15.6" x14ac:dyDescent="0.3">
      <c r="A11" s="3" t="s">
        <v>33</v>
      </c>
      <c r="B11" s="4" t="s">
        <v>34</v>
      </c>
      <c r="C11" s="3" t="s">
        <v>35</v>
      </c>
      <c r="D11" s="42">
        <v>0.18</v>
      </c>
      <c r="E11" s="42">
        <v>0</v>
      </c>
      <c r="F11" s="42">
        <f t="shared" si="0"/>
        <v>0.18</v>
      </c>
    </row>
    <row r="12" spans="1:10" s="12" customFormat="1" ht="15.6" x14ac:dyDescent="0.3">
      <c r="A12" s="3" t="s">
        <v>36</v>
      </c>
      <c r="B12" s="4" t="s">
        <v>37</v>
      </c>
      <c r="C12" s="3" t="s">
        <v>38</v>
      </c>
      <c r="D12" s="42">
        <v>125.77</v>
      </c>
      <c r="E12" s="42">
        <v>4.25</v>
      </c>
      <c r="F12" s="42">
        <f t="shared" si="0"/>
        <v>121.52</v>
      </c>
    </row>
    <row r="13" spans="1:10" s="12" customFormat="1" ht="15.6" x14ac:dyDescent="0.3">
      <c r="A13" s="3" t="s">
        <v>39</v>
      </c>
      <c r="B13" s="4" t="s">
        <v>40</v>
      </c>
      <c r="C13" s="3" t="s">
        <v>41</v>
      </c>
      <c r="D13" s="42">
        <v>0</v>
      </c>
      <c r="E13" s="42">
        <v>0</v>
      </c>
      <c r="F13" s="42">
        <f t="shared" si="0"/>
        <v>0</v>
      </c>
    </row>
    <row r="14" spans="1:10" s="12" customFormat="1" ht="15.6" x14ac:dyDescent="0.3">
      <c r="A14" s="3" t="s">
        <v>42</v>
      </c>
      <c r="B14" s="4" t="s">
        <v>43</v>
      </c>
      <c r="C14" s="3" t="s">
        <v>44</v>
      </c>
      <c r="D14" s="42">
        <v>0</v>
      </c>
      <c r="E14" s="42">
        <v>0</v>
      </c>
      <c r="F14" s="42">
        <f t="shared" si="0"/>
        <v>0</v>
      </c>
    </row>
    <row r="15" spans="1:10" s="12" customFormat="1" ht="15.6" x14ac:dyDescent="0.3">
      <c r="A15" s="3" t="s">
        <v>45</v>
      </c>
      <c r="B15" s="4" t="s">
        <v>46</v>
      </c>
      <c r="C15" s="3" t="s">
        <v>47</v>
      </c>
      <c r="D15" s="42">
        <v>0</v>
      </c>
      <c r="E15" s="42">
        <v>0</v>
      </c>
      <c r="F15" s="42">
        <f t="shared" si="0"/>
        <v>0</v>
      </c>
    </row>
    <row r="16" spans="1:10" s="24" customFormat="1" ht="15.6" x14ac:dyDescent="0.3">
      <c r="A16" s="28"/>
      <c r="B16" s="29" t="s">
        <v>233</v>
      </c>
      <c r="C16" s="28" t="s">
        <v>49</v>
      </c>
      <c r="D16" s="42">
        <v>0</v>
      </c>
      <c r="E16" s="42">
        <v>0</v>
      </c>
      <c r="F16" s="42">
        <f t="shared" si="0"/>
        <v>0</v>
      </c>
    </row>
    <row r="17" spans="1:6" s="13" customFormat="1" ht="15.6" x14ac:dyDescent="0.3">
      <c r="A17" s="3" t="s">
        <v>50</v>
      </c>
      <c r="B17" s="4" t="s">
        <v>51</v>
      </c>
      <c r="C17" s="3" t="s">
        <v>52</v>
      </c>
      <c r="D17" s="42">
        <v>2.66</v>
      </c>
      <c r="E17" s="42">
        <v>0</v>
      </c>
      <c r="F17" s="42">
        <f t="shared" si="0"/>
        <v>2.66</v>
      </c>
    </row>
    <row r="18" spans="1:6" s="12" customFormat="1" ht="15.6" x14ac:dyDescent="0.3">
      <c r="A18" s="3" t="s">
        <v>53</v>
      </c>
      <c r="B18" s="4" t="s">
        <v>54</v>
      </c>
      <c r="C18" s="3" t="s">
        <v>55</v>
      </c>
      <c r="D18" s="42">
        <v>0</v>
      </c>
      <c r="E18" s="42">
        <v>0</v>
      </c>
      <c r="F18" s="43">
        <f t="shared" si="0"/>
        <v>0</v>
      </c>
    </row>
    <row r="19" spans="1:6" s="12" customFormat="1" ht="15.6" x14ac:dyDescent="0.3">
      <c r="A19" s="3" t="s">
        <v>56</v>
      </c>
      <c r="B19" s="4" t="s">
        <v>57</v>
      </c>
      <c r="C19" s="3" t="s">
        <v>58</v>
      </c>
      <c r="D19" s="42">
        <v>0</v>
      </c>
      <c r="E19" s="42">
        <v>0</v>
      </c>
      <c r="F19" s="43">
        <f t="shared" si="0"/>
        <v>0</v>
      </c>
    </row>
    <row r="20" spans="1:6" s="12" customFormat="1" ht="15.6" x14ac:dyDescent="0.3">
      <c r="A20" s="3" t="s">
        <v>59</v>
      </c>
      <c r="B20" s="4" t="s">
        <v>60</v>
      </c>
      <c r="C20" s="3" t="s">
        <v>61</v>
      </c>
      <c r="D20" s="42">
        <v>0</v>
      </c>
      <c r="E20" s="42">
        <v>0</v>
      </c>
      <c r="F20" s="43">
        <f t="shared" si="0"/>
        <v>0</v>
      </c>
    </row>
    <row r="21" spans="1:6" s="13" customFormat="1" ht="15.6" x14ac:dyDescent="0.3">
      <c r="A21" s="2">
        <v>2</v>
      </c>
      <c r="B21" s="31" t="s">
        <v>62</v>
      </c>
      <c r="C21" s="2" t="s">
        <v>63</v>
      </c>
      <c r="D21" s="43">
        <v>110.99000000000001</v>
      </c>
      <c r="E21" s="43">
        <v>6.36</v>
      </c>
      <c r="F21" s="43">
        <f t="shared" si="0"/>
        <v>104.63000000000001</v>
      </c>
    </row>
    <row r="22" spans="1:6" s="12" customFormat="1" ht="15.6" x14ac:dyDescent="0.3">
      <c r="A22" s="3" t="s">
        <v>64</v>
      </c>
      <c r="B22" s="4" t="s">
        <v>65</v>
      </c>
      <c r="C22" s="3" t="s">
        <v>66</v>
      </c>
      <c r="D22" s="42">
        <v>83.49</v>
      </c>
      <c r="E22" s="42">
        <v>4.1100000000000003</v>
      </c>
      <c r="F22" s="42">
        <f t="shared" si="0"/>
        <v>79.38</v>
      </c>
    </row>
    <row r="23" spans="1:6" s="12" customFormat="1" ht="15.6" x14ac:dyDescent="0.3">
      <c r="A23" s="3" t="s">
        <v>67</v>
      </c>
      <c r="B23" s="4" t="s">
        <v>68</v>
      </c>
      <c r="C23" s="3" t="s">
        <v>69</v>
      </c>
      <c r="D23" s="42">
        <v>27.1</v>
      </c>
      <c r="E23" s="42">
        <v>0.17</v>
      </c>
      <c r="F23" s="42">
        <f t="shared" si="0"/>
        <v>26.93</v>
      </c>
    </row>
    <row r="24" spans="1:6" s="12" customFormat="1" ht="15.6" x14ac:dyDescent="0.3">
      <c r="A24" s="3" t="s">
        <v>70</v>
      </c>
      <c r="B24" s="4" t="s">
        <v>71</v>
      </c>
      <c r="C24" s="3" t="s">
        <v>72</v>
      </c>
      <c r="D24" s="42">
        <v>0</v>
      </c>
      <c r="E24" s="42">
        <v>0</v>
      </c>
      <c r="F24" s="43">
        <f t="shared" si="0"/>
        <v>0</v>
      </c>
    </row>
    <row r="25" spans="1:6" s="12" customFormat="1" ht="15.6" x14ac:dyDescent="0.3">
      <c r="A25" s="3" t="s">
        <v>73</v>
      </c>
      <c r="B25" s="4" t="s">
        <v>74</v>
      </c>
      <c r="C25" s="3" t="s">
        <v>75</v>
      </c>
      <c r="D25" s="42">
        <v>0</v>
      </c>
      <c r="E25" s="42">
        <v>0</v>
      </c>
      <c r="F25" s="43">
        <f t="shared" si="0"/>
        <v>0</v>
      </c>
    </row>
    <row r="26" spans="1:6" s="12" customFormat="1" ht="15.6" x14ac:dyDescent="0.3">
      <c r="A26" s="3" t="s">
        <v>76</v>
      </c>
      <c r="B26" s="4" t="s">
        <v>77</v>
      </c>
      <c r="C26" s="3" t="s">
        <v>78</v>
      </c>
      <c r="D26" s="42">
        <v>0</v>
      </c>
      <c r="E26" s="42">
        <v>0</v>
      </c>
      <c r="F26" s="43">
        <f t="shared" si="0"/>
        <v>0</v>
      </c>
    </row>
    <row r="27" spans="1:6" s="12" customFormat="1" ht="15.6" x14ac:dyDescent="0.3">
      <c r="A27" s="3" t="s">
        <v>79</v>
      </c>
      <c r="B27" s="4" t="s">
        <v>80</v>
      </c>
      <c r="C27" s="3" t="s">
        <v>81</v>
      </c>
      <c r="D27" s="42">
        <v>0</v>
      </c>
      <c r="E27" s="42">
        <v>0</v>
      </c>
      <c r="F27" s="43">
        <f t="shared" si="0"/>
        <v>0</v>
      </c>
    </row>
    <row r="28" spans="1:6" s="12" customFormat="1" ht="15.6" x14ac:dyDescent="0.3">
      <c r="A28" s="3" t="s">
        <v>82</v>
      </c>
      <c r="B28" s="4" t="s">
        <v>83</v>
      </c>
      <c r="C28" s="3" t="s">
        <v>84</v>
      </c>
      <c r="D28" s="42">
        <v>0</v>
      </c>
      <c r="E28" s="42">
        <v>0</v>
      </c>
      <c r="F28" s="43">
        <f t="shared" si="0"/>
        <v>0</v>
      </c>
    </row>
    <row r="29" spans="1:6" s="12" customFormat="1" ht="15.6" x14ac:dyDescent="0.3">
      <c r="A29" s="3" t="s">
        <v>85</v>
      </c>
      <c r="B29" s="4" t="s">
        <v>86</v>
      </c>
      <c r="C29" s="3" t="s">
        <v>87</v>
      </c>
      <c r="D29" s="42">
        <v>0</v>
      </c>
      <c r="E29" s="42">
        <v>0</v>
      </c>
      <c r="F29" s="43">
        <f t="shared" si="0"/>
        <v>0</v>
      </c>
    </row>
    <row r="30" spans="1:6" s="12" customFormat="1" ht="15.6" x14ac:dyDescent="0.3">
      <c r="A30" s="3" t="s">
        <v>88</v>
      </c>
      <c r="B30" s="4" t="s">
        <v>89</v>
      </c>
      <c r="C30" s="3" t="s">
        <v>90</v>
      </c>
      <c r="D30" s="42">
        <v>0</v>
      </c>
      <c r="E30" s="42">
        <v>0</v>
      </c>
      <c r="F30" s="43">
        <f t="shared" si="0"/>
        <v>0</v>
      </c>
    </row>
    <row r="31" spans="1:6" s="12" customFormat="1" ht="15.6" x14ac:dyDescent="0.3">
      <c r="A31" s="3" t="s">
        <v>91</v>
      </c>
      <c r="B31" s="4" t="s">
        <v>92</v>
      </c>
      <c r="C31" s="3" t="s">
        <v>93</v>
      </c>
      <c r="D31" s="42">
        <v>0</v>
      </c>
      <c r="E31" s="42">
        <v>0</v>
      </c>
      <c r="F31" s="43">
        <f t="shared" si="0"/>
        <v>0</v>
      </c>
    </row>
    <row r="32" spans="1:6" s="12" customFormat="1" ht="15.6" x14ac:dyDescent="0.3">
      <c r="A32" s="3" t="s">
        <v>94</v>
      </c>
      <c r="B32" s="4" t="s">
        <v>95</v>
      </c>
      <c r="C32" s="3" t="s">
        <v>96</v>
      </c>
      <c r="D32" s="42">
        <v>0</v>
      </c>
      <c r="E32" s="42">
        <v>0</v>
      </c>
      <c r="F32" s="43">
        <f t="shared" si="0"/>
        <v>0</v>
      </c>
    </row>
    <row r="33" spans="1:6" s="12" customFormat="1" ht="15.6" x14ac:dyDescent="0.3">
      <c r="A33" s="3" t="s">
        <v>97</v>
      </c>
      <c r="B33" s="4" t="s">
        <v>98</v>
      </c>
      <c r="C33" s="3" t="s">
        <v>99</v>
      </c>
      <c r="D33" s="42">
        <v>0</v>
      </c>
      <c r="E33" s="42">
        <v>0</v>
      </c>
      <c r="F33" s="43">
        <f t="shared" si="0"/>
        <v>0</v>
      </c>
    </row>
    <row r="34" spans="1:6" s="12" customFormat="1" ht="15.6" x14ac:dyDescent="0.3">
      <c r="A34" s="3" t="s">
        <v>100</v>
      </c>
      <c r="B34" s="4" t="s">
        <v>101</v>
      </c>
      <c r="C34" s="3" t="s">
        <v>102</v>
      </c>
      <c r="D34" s="42">
        <v>0</v>
      </c>
      <c r="E34" s="42">
        <v>0</v>
      </c>
      <c r="F34" s="43">
        <f t="shared" si="0"/>
        <v>0</v>
      </c>
    </row>
    <row r="35" spans="1:6" s="12" customFormat="1" ht="15.6" x14ac:dyDescent="0.3">
      <c r="A35" s="3" t="s">
        <v>103</v>
      </c>
      <c r="B35" s="4" t="s">
        <v>104</v>
      </c>
      <c r="C35" s="3" t="s">
        <v>105</v>
      </c>
      <c r="D35" s="42">
        <v>0</v>
      </c>
      <c r="E35" s="42">
        <v>0</v>
      </c>
      <c r="F35" s="43">
        <f t="shared" si="0"/>
        <v>0</v>
      </c>
    </row>
    <row r="36" spans="1:6" s="12" customFormat="1" ht="15.6" x14ac:dyDescent="0.3">
      <c r="A36" s="3" t="s">
        <v>106</v>
      </c>
      <c r="B36" s="4" t="s">
        <v>107</v>
      </c>
      <c r="C36" s="3" t="s">
        <v>108</v>
      </c>
      <c r="D36" s="42">
        <v>0</v>
      </c>
      <c r="E36" s="42">
        <v>0</v>
      </c>
      <c r="F36" s="43">
        <f t="shared" si="0"/>
        <v>0</v>
      </c>
    </row>
    <row r="37" spans="1:6" s="12" customFormat="1" ht="15.6" x14ac:dyDescent="0.3">
      <c r="A37" s="3" t="s">
        <v>109</v>
      </c>
      <c r="B37" s="4" t="s">
        <v>110</v>
      </c>
      <c r="C37" s="3" t="s">
        <v>111</v>
      </c>
      <c r="D37" s="42">
        <v>0</v>
      </c>
      <c r="E37" s="42">
        <v>0</v>
      </c>
      <c r="F37" s="43">
        <f t="shared" si="0"/>
        <v>0</v>
      </c>
    </row>
    <row r="38" spans="1:6" s="12" customFormat="1" ht="15.6" x14ac:dyDescent="0.3">
      <c r="A38" s="3" t="s">
        <v>112</v>
      </c>
      <c r="B38" s="4" t="s">
        <v>113</v>
      </c>
      <c r="C38" s="3" t="s">
        <v>114</v>
      </c>
      <c r="D38" s="42">
        <v>0.4</v>
      </c>
      <c r="E38" s="42">
        <v>0</v>
      </c>
      <c r="F38" s="42">
        <f t="shared" si="0"/>
        <v>0.4</v>
      </c>
    </row>
    <row r="39" spans="1:6" s="12" customFormat="1" ht="15.6" x14ac:dyDescent="0.3">
      <c r="A39" s="3" t="s">
        <v>115</v>
      </c>
      <c r="B39" s="4" t="s">
        <v>234</v>
      </c>
      <c r="C39" s="3" t="s">
        <v>235</v>
      </c>
      <c r="D39" s="42">
        <v>0</v>
      </c>
      <c r="E39" s="42">
        <v>0</v>
      </c>
      <c r="F39" s="42">
        <f t="shared" si="0"/>
        <v>0</v>
      </c>
    </row>
    <row r="40" spans="1:6" s="12" customFormat="1" ht="15.6" x14ac:dyDescent="0.3">
      <c r="A40" s="3" t="s">
        <v>236</v>
      </c>
      <c r="B40" s="4" t="s">
        <v>116</v>
      </c>
      <c r="C40" s="3" t="s">
        <v>117</v>
      </c>
      <c r="D40" s="42">
        <v>0</v>
      </c>
      <c r="E40" s="42">
        <v>0</v>
      </c>
      <c r="F40" s="42">
        <f t="shared" si="0"/>
        <v>0</v>
      </c>
    </row>
    <row r="41" spans="1:6" s="12" customFormat="1" ht="15.6" x14ac:dyDescent="0.3">
      <c r="A41" s="3" t="s">
        <v>237</v>
      </c>
      <c r="B41" s="4" t="s">
        <v>119</v>
      </c>
      <c r="C41" s="3" t="s">
        <v>120</v>
      </c>
      <c r="D41" s="42">
        <v>0</v>
      </c>
      <c r="E41" s="42">
        <v>0</v>
      </c>
      <c r="F41" s="42">
        <f t="shared" si="0"/>
        <v>0</v>
      </c>
    </row>
    <row r="42" spans="1:6" s="12" customFormat="1" ht="15.6" x14ac:dyDescent="0.3">
      <c r="A42" s="3" t="s">
        <v>238</v>
      </c>
      <c r="B42" s="4" t="s">
        <v>122</v>
      </c>
      <c r="C42" s="3" t="s">
        <v>123</v>
      </c>
      <c r="D42" s="42">
        <v>0</v>
      </c>
      <c r="E42" s="42">
        <v>0</v>
      </c>
      <c r="F42" s="42">
        <f t="shared" si="0"/>
        <v>0</v>
      </c>
    </row>
    <row r="43" spans="1:6" s="12" customFormat="1" ht="15.6" x14ac:dyDescent="0.3">
      <c r="A43" s="3" t="s">
        <v>118</v>
      </c>
      <c r="B43" s="4" t="s">
        <v>125</v>
      </c>
      <c r="C43" s="3" t="s">
        <v>126</v>
      </c>
      <c r="D43" s="42">
        <v>0</v>
      </c>
      <c r="E43" s="42">
        <v>0</v>
      </c>
      <c r="F43" s="42">
        <f t="shared" si="0"/>
        <v>0</v>
      </c>
    </row>
    <row r="44" spans="1:6" s="12" customFormat="1" ht="15.6" x14ac:dyDescent="0.3">
      <c r="A44" s="3" t="s">
        <v>121</v>
      </c>
      <c r="B44" s="4" t="s">
        <v>128</v>
      </c>
      <c r="C44" s="3" t="s">
        <v>129</v>
      </c>
      <c r="D44" s="42">
        <v>0.4</v>
      </c>
      <c r="E44" s="42">
        <v>0</v>
      </c>
      <c r="F44" s="42">
        <f t="shared" si="0"/>
        <v>0.4</v>
      </c>
    </row>
    <row r="45" spans="1:6" s="12" customFormat="1" ht="15.6" x14ac:dyDescent="0.3">
      <c r="A45" s="3" t="s">
        <v>124</v>
      </c>
      <c r="B45" s="4" t="s">
        <v>131</v>
      </c>
      <c r="C45" s="3" t="s">
        <v>132</v>
      </c>
      <c r="D45" s="42">
        <v>0</v>
      </c>
      <c r="E45" s="42">
        <v>0</v>
      </c>
      <c r="F45" s="42">
        <f t="shared" si="0"/>
        <v>0</v>
      </c>
    </row>
    <row r="46" spans="1:6" s="12" customFormat="1" ht="15.6" x14ac:dyDescent="0.3">
      <c r="A46" s="3" t="s">
        <v>133</v>
      </c>
      <c r="B46" s="4" t="s">
        <v>134</v>
      </c>
      <c r="C46" s="3" t="s">
        <v>135</v>
      </c>
      <c r="D46" s="42">
        <v>0</v>
      </c>
      <c r="E46" s="42">
        <v>0</v>
      </c>
      <c r="F46" s="43">
        <f t="shared" si="0"/>
        <v>0</v>
      </c>
    </row>
    <row r="47" spans="1:6" s="12" customFormat="1" ht="15.6" x14ac:dyDescent="0.3">
      <c r="A47" s="3" t="s">
        <v>136</v>
      </c>
      <c r="B47" s="4" t="s">
        <v>137</v>
      </c>
      <c r="C47" s="3" t="s">
        <v>138</v>
      </c>
      <c r="D47" s="42">
        <v>0</v>
      </c>
      <c r="E47" s="42">
        <v>0</v>
      </c>
      <c r="F47" s="43">
        <f t="shared" si="0"/>
        <v>0</v>
      </c>
    </row>
    <row r="48" spans="1:6" s="12" customFormat="1" ht="15.6" x14ac:dyDescent="0.3">
      <c r="A48" s="3" t="s">
        <v>139</v>
      </c>
      <c r="B48" s="4" t="s">
        <v>140</v>
      </c>
      <c r="C48" s="3" t="s">
        <v>141</v>
      </c>
      <c r="D48" s="42">
        <v>0</v>
      </c>
      <c r="E48" s="42">
        <v>0</v>
      </c>
      <c r="F48" s="43">
        <f t="shared" si="0"/>
        <v>0</v>
      </c>
    </row>
    <row r="49" spans="1:6" s="12" customFormat="1" ht="15.6" x14ac:dyDescent="0.3">
      <c r="A49" s="3" t="s">
        <v>142</v>
      </c>
      <c r="B49" s="4" t="s">
        <v>143</v>
      </c>
      <c r="C49" s="3" t="s">
        <v>144</v>
      </c>
      <c r="D49" s="42">
        <v>0</v>
      </c>
      <c r="E49" s="42">
        <v>0</v>
      </c>
      <c r="F49" s="43">
        <f t="shared" si="0"/>
        <v>0</v>
      </c>
    </row>
    <row r="50" spans="1:6" s="12" customFormat="1" ht="15.6" x14ac:dyDescent="0.3">
      <c r="A50" s="3" t="s">
        <v>145</v>
      </c>
      <c r="B50" s="4" t="s">
        <v>146</v>
      </c>
      <c r="C50" s="3" t="s">
        <v>147</v>
      </c>
      <c r="D50" s="42">
        <v>0</v>
      </c>
      <c r="E50" s="42">
        <v>0</v>
      </c>
      <c r="F50" s="43">
        <f t="shared" si="0"/>
        <v>0</v>
      </c>
    </row>
    <row r="51" spans="1:6" s="12" customFormat="1" ht="31.2" x14ac:dyDescent="0.3">
      <c r="A51" s="3" t="s">
        <v>148</v>
      </c>
      <c r="B51" s="4" t="s">
        <v>149</v>
      </c>
      <c r="C51" s="3" t="s">
        <v>150</v>
      </c>
      <c r="D51" s="42">
        <v>0</v>
      </c>
      <c r="E51" s="42">
        <v>0</v>
      </c>
      <c r="F51" s="43">
        <f t="shared" si="0"/>
        <v>0</v>
      </c>
    </row>
    <row r="52" spans="1:6" s="12" customFormat="1" ht="15.6" x14ac:dyDescent="0.3">
      <c r="A52" s="3" t="s">
        <v>151</v>
      </c>
      <c r="B52" s="4" t="s">
        <v>152</v>
      </c>
      <c r="C52" s="3" t="s">
        <v>153</v>
      </c>
      <c r="D52" s="42">
        <v>0</v>
      </c>
      <c r="E52" s="42">
        <v>0</v>
      </c>
      <c r="F52" s="43">
        <f t="shared" si="0"/>
        <v>0</v>
      </c>
    </row>
    <row r="53" spans="1:6" s="12" customFormat="1" ht="15.6" x14ac:dyDescent="0.3">
      <c r="A53" s="59" t="s">
        <v>154</v>
      </c>
      <c r="B53" s="32" t="s">
        <v>155</v>
      </c>
      <c r="C53" s="59" t="s">
        <v>156</v>
      </c>
      <c r="D53" s="42">
        <v>0</v>
      </c>
      <c r="E53" s="42">
        <v>0</v>
      </c>
      <c r="F53" s="43">
        <f t="shared" si="0"/>
        <v>0</v>
      </c>
    </row>
    <row r="54" spans="1:6" s="12" customFormat="1" ht="15.6" x14ac:dyDescent="0.3">
      <c r="A54" s="59" t="s">
        <v>157</v>
      </c>
      <c r="B54" s="32" t="s">
        <v>158</v>
      </c>
      <c r="C54" s="59" t="s">
        <v>159</v>
      </c>
      <c r="D54" s="42">
        <v>0</v>
      </c>
      <c r="E54" s="42">
        <v>0</v>
      </c>
      <c r="F54" s="43">
        <f t="shared" si="0"/>
        <v>0</v>
      </c>
    </row>
    <row r="55" spans="1:6" s="12" customFormat="1" ht="15.6" x14ac:dyDescent="0.3">
      <c r="A55" s="59" t="s">
        <v>160</v>
      </c>
      <c r="B55" s="32" t="s">
        <v>161</v>
      </c>
      <c r="C55" s="59" t="s">
        <v>162</v>
      </c>
      <c r="D55" s="42">
        <v>0</v>
      </c>
      <c r="E55" s="42">
        <v>0</v>
      </c>
      <c r="F55" s="43">
        <f t="shared" si="0"/>
        <v>0</v>
      </c>
    </row>
    <row r="56" spans="1:6" s="12" customFormat="1" ht="15.6" x14ac:dyDescent="0.3">
      <c r="A56" s="59" t="s">
        <v>163</v>
      </c>
      <c r="B56" s="32" t="s">
        <v>164</v>
      </c>
      <c r="C56" s="59" t="s">
        <v>165</v>
      </c>
      <c r="D56" s="42">
        <v>0</v>
      </c>
      <c r="E56" s="42">
        <v>0</v>
      </c>
      <c r="F56" s="43">
        <f t="shared" si="0"/>
        <v>0</v>
      </c>
    </row>
    <row r="57" spans="1:6" s="12" customFormat="1" ht="15.6" x14ac:dyDescent="0.3">
      <c r="A57" s="59" t="s">
        <v>166</v>
      </c>
      <c r="B57" s="32" t="s">
        <v>167</v>
      </c>
      <c r="C57" s="59" t="s">
        <v>168</v>
      </c>
      <c r="D57" s="42">
        <v>0</v>
      </c>
      <c r="E57" s="42">
        <v>0</v>
      </c>
      <c r="F57" s="43">
        <f t="shared" si="0"/>
        <v>0</v>
      </c>
    </row>
    <row r="58" spans="1:6" s="12" customFormat="1" ht="15.6" x14ac:dyDescent="0.3">
      <c r="A58" s="59" t="s">
        <v>169</v>
      </c>
      <c r="B58" s="32" t="s">
        <v>170</v>
      </c>
      <c r="C58" s="59" t="s">
        <v>171</v>
      </c>
      <c r="D58" s="42">
        <v>0</v>
      </c>
      <c r="E58" s="42">
        <v>0</v>
      </c>
      <c r="F58" s="43">
        <f t="shared" si="0"/>
        <v>0</v>
      </c>
    </row>
    <row r="59" spans="1:6" s="12" customFormat="1" ht="31.2" x14ac:dyDescent="0.3">
      <c r="A59" s="59" t="s">
        <v>172</v>
      </c>
      <c r="B59" s="32" t="s">
        <v>173</v>
      </c>
      <c r="C59" s="59" t="s">
        <v>174</v>
      </c>
      <c r="D59" s="42">
        <v>0</v>
      </c>
      <c r="E59" s="42">
        <v>0</v>
      </c>
      <c r="F59" s="43">
        <f t="shared" si="0"/>
        <v>0</v>
      </c>
    </row>
    <row r="60" spans="1:6" s="12" customFormat="1" ht="15.6" x14ac:dyDescent="0.3">
      <c r="A60" s="59" t="s">
        <v>175</v>
      </c>
      <c r="B60" s="32" t="s">
        <v>176</v>
      </c>
      <c r="C60" s="59" t="s">
        <v>177</v>
      </c>
      <c r="D60" s="42">
        <v>0</v>
      </c>
      <c r="E60" s="42">
        <v>0</v>
      </c>
      <c r="F60" s="43">
        <f t="shared" si="0"/>
        <v>0</v>
      </c>
    </row>
    <row r="61" spans="1:6" s="12" customFormat="1" ht="15.6" x14ac:dyDescent="0.3">
      <c r="A61" s="59" t="s">
        <v>178</v>
      </c>
      <c r="B61" s="32" t="s">
        <v>179</v>
      </c>
      <c r="C61" s="59" t="s">
        <v>180</v>
      </c>
      <c r="D61" s="42">
        <v>0</v>
      </c>
      <c r="E61" s="42">
        <v>0</v>
      </c>
      <c r="F61" s="43">
        <f t="shared" si="0"/>
        <v>0</v>
      </c>
    </row>
    <row r="62" spans="1:6" s="12" customFormat="1" ht="15.6" x14ac:dyDescent="0.3">
      <c r="A62" s="59" t="s">
        <v>181</v>
      </c>
      <c r="B62" s="32" t="s">
        <v>182</v>
      </c>
      <c r="C62" s="59" t="s">
        <v>183</v>
      </c>
      <c r="D62" s="42">
        <v>0</v>
      </c>
      <c r="E62" s="42">
        <v>0</v>
      </c>
      <c r="F62" s="43">
        <f t="shared" si="0"/>
        <v>0</v>
      </c>
    </row>
    <row r="63" spans="1:6" s="12" customFormat="1" ht="15.6" x14ac:dyDescent="0.3">
      <c r="A63" s="59" t="s">
        <v>184</v>
      </c>
      <c r="B63" s="32" t="s">
        <v>185</v>
      </c>
      <c r="C63" s="59" t="s">
        <v>186</v>
      </c>
      <c r="D63" s="42">
        <v>0</v>
      </c>
      <c r="E63" s="42">
        <v>0</v>
      </c>
      <c r="F63" s="43">
        <f t="shared" si="0"/>
        <v>0</v>
      </c>
    </row>
  </sheetData>
  <mergeCells count="6">
    <mergeCell ref="A2:F2"/>
    <mergeCell ref="E3:F3"/>
    <mergeCell ref="A4:A5"/>
    <mergeCell ref="B4:B5"/>
    <mergeCell ref="C4:C5"/>
    <mergeCell ref="D4:D5"/>
  </mergeCells>
  <pageMargins left="1.3" right="0.28000000000000003" top="0.31" bottom="0.24" header="0.22" footer="0.3"/>
  <pageSetup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
  <sheetViews>
    <sheetView workbookViewId="0">
      <selection activeCell="H35" sqref="H35"/>
    </sheetView>
  </sheetViews>
  <sheetFormatPr defaultColWidth="8.88671875" defaultRowHeight="15.6" x14ac:dyDescent="0.3"/>
  <cols>
    <col min="1" max="1" width="7.5546875" style="78" customWidth="1"/>
    <col min="2" max="2" width="55.6640625" style="62" customWidth="1"/>
    <col min="3" max="3" width="11.44140625" style="61" customWidth="1"/>
    <col min="4" max="4" width="11.21875" style="62" customWidth="1"/>
    <col min="5" max="5" width="15.5546875" style="62" customWidth="1"/>
    <col min="6" max="6" width="17.6640625" style="62" customWidth="1"/>
    <col min="7" max="16384" width="8.88671875" style="62"/>
  </cols>
  <sheetData>
    <row r="1" spans="1:37" ht="18" customHeight="1" x14ac:dyDescent="0.3">
      <c r="A1" s="603" t="s">
        <v>12</v>
      </c>
      <c r="B1" s="603"/>
    </row>
    <row r="2" spans="1:37" ht="39.75" customHeight="1" x14ac:dyDescent="0.3">
      <c r="A2" s="607" t="s">
        <v>359</v>
      </c>
      <c r="B2" s="607"/>
      <c r="C2" s="607"/>
      <c r="D2" s="607"/>
      <c r="E2" s="607"/>
      <c r="F2" s="607"/>
    </row>
    <row r="3" spans="1:37" x14ac:dyDescent="0.3">
      <c r="A3" s="102"/>
      <c r="B3" s="63"/>
      <c r="C3" s="103"/>
      <c r="D3" s="63"/>
      <c r="E3" s="63"/>
      <c r="F3" s="104" t="s">
        <v>204</v>
      </c>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row>
    <row r="4" spans="1:37" ht="22.2" customHeight="1" x14ac:dyDescent="0.3">
      <c r="A4" s="624" t="s">
        <v>0</v>
      </c>
      <c r="B4" s="624" t="s">
        <v>17</v>
      </c>
      <c r="C4" s="624" t="s">
        <v>18</v>
      </c>
      <c r="D4" s="601" t="s">
        <v>303</v>
      </c>
      <c r="E4" s="87" t="s">
        <v>298</v>
      </c>
      <c r="F4" s="87"/>
    </row>
    <row r="5" spans="1:37" ht="33" customHeight="1" x14ac:dyDescent="0.3">
      <c r="A5" s="624"/>
      <c r="B5" s="624"/>
      <c r="C5" s="624"/>
      <c r="D5" s="601"/>
      <c r="E5" s="88" t="s">
        <v>299</v>
      </c>
      <c r="F5" s="89" t="s">
        <v>300</v>
      </c>
    </row>
    <row r="6" spans="1:37" ht="27.6" customHeight="1" x14ac:dyDescent="0.3">
      <c r="A6" s="54" t="s">
        <v>226</v>
      </c>
      <c r="B6" s="54" t="s">
        <v>227</v>
      </c>
      <c r="C6" s="54" t="s">
        <v>228</v>
      </c>
      <c r="D6" s="55" t="s">
        <v>304</v>
      </c>
      <c r="E6" s="56" t="s">
        <v>230</v>
      </c>
      <c r="F6" s="56" t="s">
        <v>231</v>
      </c>
    </row>
    <row r="7" spans="1:37" s="65" customFormat="1" ht="35.25" customHeight="1" x14ac:dyDescent="0.3">
      <c r="A7" s="72">
        <v>1</v>
      </c>
      <c r="B7" s="64" t="s">
        <v>240</v>
      </c>
      <c r="C7" s="64" t="s">
        <v>241</v>
      </c>
      <c r="D7" s="9">
        <v>827.73576999999977</v>
      </c>
      <c r="E7" s="245">
        <v>205.52999999999997</v>
      </c>
      <c r="F7" s="9">
        <f>D7-E7</f>
        <v>622.2057699999998</v>
      </c>
    </row>
    <row r="8" spans="1:37" s="67" customFormat="1" ht="18" customHeight="1" x14ac:dyDescent="0.3">
      <c r="A8" s="105"/>
      <c r="B8" s="66" t="s">
        <v>189</v>
      </c>
      <c r="C8" s="106"/>
      <c r="D8" s="7"/>
      <c r="E8" s="246"/>
      <c r="F8" s="245">
        <f t="shared" ref="F8:F33" si="0">D8-E8</f>
        <v>0</v>
      </c>
    </row>
    <row r="9" spans="1:37" s="70" customFormat="1" ht="18" customHeight="1" x14ac:dyDescent="0.3">
      <c r="A9" s="68" t="s">
        <v>24</v>
      </c>
      <c r="B9" s="69" t="s">
        <v>25</v>
      </c>
      <c r="C9" s="69" t="s">
        <v>243</v>
      </c>
      <c r="D9" s="7">
        <v>612.06576999999993</v>
      </c>
      <c r="E9" s="246">
        <f>E7-E10-E11-E16</f>
        <v>177.67</v>
      </c>
      <c r="F9" s="245">
        <f t="shared" si="0"/>
        <v>434.39576999999997</v>
      </c>
    </row>
    <row r="10" spans="1:37" s="70" customFormat="1" ht="18" customHeight="1" x14ac:dyDescent="0.3">
      <c r="A10" s="68" t="s">
        <v>33</v>
      </c>
      <c r="B10" s="69" t="s">
        <v>244</v>
      </c>
      <c r="C10" s="69" t="s">
        <v>245</v>
      </c>
      <c r="D10" s="7">
        <v>0.43</v>
      </c>
      <c r="E10" s="246">
        <v>0.43</v>
      </c>
      <c r="F10" s="245">
        <f t="shared" si="0"/>
        <v>0</v>
      </c>
      <c r="J10" s="107"/>
    </row>
    <row r="11" spans="1:37" s="70" customFormat="1" ht="18" customHeight="1" x14ac:dyDescent="0.3">
      <c r="A11" s="68" t="s">
        <v>36</v>
      </c>
      <c r="B11" s="69" t="s">
        <v>246</v>
      </c>
      <c r="C11" s="69" t="s">
        <v>247</v>
      </c>
      <c r="D11" s="7">
        <v>209.06000000000003</v>
      </c>
      <c r="E11" s="246">
        <v>27.389999999999993</v>
      </c>
      <c r="F11" s="245">
        <f t="shared" si="0"/>
        <v>181.67000000000004</v>
      </c>
    </row>
    <row r="12" spans="1:37" s="70" customFormat="1" ht="18" customHeight="1" x14ac:dyDescent="0.3">
      <c r="A12" s="68" t="s">
        <v>39</v>
      </c>
      <c r="B12" s="69" t="s">
        <v>248</v>
      </c>
      <c r="C12" s="69" t="s">
        <v>249</v>
      </c>
      <c r="D12" s="7">
        <v>0</v>
      </c>
      <c r="E12" s="246">
        <v>0</v>
      </c>
      <c r="F12" s="245">
        <f t="shared" si="0"/>
        <v>0</v>
      </c>
    </row>
    <row r="13" spans="1:37" s="70" customFormat="1" ht="18" customHeight="1" x14ac:dyDescent="0.3">
      <c r="A13" s="68" t="s">
        <v>42</v>
      </c>
      <c r="B13" s="69" t="s">
        <v>250</v>
      </c>
      <c r="C13" s="69" t="s">
        <v>251</v>
      </c>
      <c r="D13" s="7">
        <v>0</v>
      </c>
      <c r="E13" s="246">
        <v>0</v>
      </c>
      <c r="F13" s="245">
        <f t="shared" si="0"/>
        <v>0</v>
      </c>
    </row>
    <row r="14" spans="1:37" s="70" customFormat="1" ht="18" customHeight="1" x14ac:dyDescent="0.3">
      <c r="A14" s="68" t="s">
        <v>45</v>
      </c>
      <c r="B14" s="69" t="s">
        <v>252</v>
      </c>
      <c r="C14" s="69" t="s">
        <v>253</v>
      </c>
      <c r="D14" s="7">
        <v>0</v>
      </c>
      <c r="E14" s="246">
        <v>0</v>
      </c>
      <c r="F14" s="245">
        <f t="shared" si="0"/>
        <v>0</v>
      </c>
    </row>
    <row r="15" spans="1:37" s="71" customFormat="1" ht="33" customHeight="1" x14ac:dyDescent="0.3">
      <c r="A15" s="108"/>
      <c r="B15" s="66" t="s">
        <v>254</v>
      </c>
      <c r="C15" s="66" t="s">
        <v>255</v>
      </c>
      <c r="D15" s="7">
        <v>0</v>
      </c>
      <c r="E15" s="246">
        <v>0</v>
      </c>
      <c r="F15" s="245">
        <f t="shared" si="0"/>
        <v>0</v>
      </c>
    </row>
    <row r="16" spans="1:37" s="71" customFormat="1" ht="18.75" customHeight="1" x14ac:dyDescent="0.3">
      <c r="A16" s="68" t="s">
        <v>50</v>
      </c>
      <c r="B16" s="69" t="s">
        <v>256</v>
      </c>
      <c r="C16" s="69" t="s">
        <v>257</v>
      </c>
      <c r="D16" s="7">
        <v>6.1799999999999988</v>
      </c>
      <c r="E16" s="246">
        <v>0.04</v>
      </c>
      <c r="F16" s="245">
        <f t="shared" si="0"/>
        <v>6.1399999999999988</v>
      </c>
    </row>
    <row r="17" spans="1:6" s="71" customFormat="1" ht="18.75" customHeight="1" x14ac:dyDescent="0.3">
      <c r="A17" s="68" t="s">
        <v>53</v>
      </c>
      <c r="B17" s="69" t="s">
        <v>258</v>
      </c>
      <c r="C17" s="69" t="s">
        <v>259</v>
      </c>
      <c r="D17" s="7">
        <v>0</v>
      </c>
      <c r="E17" s="246">
        <v>0</v>
      </c>
      <c r="F17" s="245">
        <f t="shared" si="0"/>
        <v>0</v>
      </c>
    </row>
    <row r="18" spans="1:6" s="71" customFormat="1" ht="18.75" customHeight="1" x14ac:dyDescent="0.3">
      <c r="A18" s="68" t="s">
        <v>56</v>
      </c>
      <c r="B18" s="69" t="s">
        <v>260</v>
      </c>
      <c r="C18" s="69" t="s">
        <v>261</v>
      </c>
      <c r="D18" s="7">
        <v>0</v>
      </c>
      <c r="E18" s="246">
        <v>0</v>
      </c>
      <c r="F18" s="245">
        <f t="shared" si="0"/>
        <v>0</v>
      </c>
    </row>
    <row r="19" spans="1:6" s="71" customFormat="1" ht="18.75" customHeight="1" x14ac:dyDescent="0.3">
      <c r="A19" s="68" t="s">
        <v>24</v>
      </c>
      <c r="B19" s="69" t="s">
        <v>262</v>
      </c>
      <c r="C19" s="69" t="s">
        <v>263</v>
      </c>
      <c r="D19" s="7">
        <v>0</v>
      </c>
      <c r="E19" s="246">
        <v>0</v>
      </c>
      <c r="F19" s="245">
        <f t="shared" si="0"/>
        <v>0</v>
      </c>
    </row>
    <row r="20" spans="1:6" s="63" customFormat="1" ht="33.75" customHeight="1" x14ac:dyDescent="0.25">
      <c r="A20" s="72">
        <v>2</v>
      </c>
      <c r="B20" s="64" t="s">
        <v>305</v>
      </c>
      <c r="C20" s="109"/>
      <c r="D20" s="9">
        <v>21.98</v>
      </c>
      <c r="E20" s="245">
        <v>1.62</v>
      </c>
      <c r="F20" s="245">
        <f t="shared" si="0"/>
        <v>20.36</v>
      </c>
    </row>
    <row r="21" spans="1:6" s="73" customFormat="1" ht="18" customHeight="1" x14ac:dyDescent="0.3">
      <c r="A21" s="110"/>
      <c r="B21" s="66" t="s">
        <v>242</v>
      </c>
      <c r="C21" s="106"/>
      <c r="D21" s="7"/>
      <c r="E21" s="246"/>
      <c r="F21" s="245"/>
    </row>
    <row r="22" spans="1:6" s="74" customFormat="1" ht="36.75" customHeight="1" x14ac:dyDescent="0.3">
      <c r="A22" s="68" t="s">
        <v>64</v>
      </c>
      <c r="B22" s="69" t="s">
        <v>265</v>
      </c>
      <c r="C22" s="69" t="s">
        <v>266</v>
      </c>
      <c r="D22" s="7">
        <v>21.98</v>
      </c>
      <c r="E22" s="246">
        <v>1.62</v>
      </c>
      <c r="F22" s="245">
        <f t="shared" si="0"/>
        <v>20.36</v>
      </c>
    </row>
    <row r="23" spans="1:6" s="75" customFormat="1" ht="33" customHeight="1" x14ac:dyDescent="0.3">
      <c r="A23" s="68" t="s">
        <v>67</v>
      </c>
      <c r="B23" s="69" t="s">
        <v>267</v>
      </c>
      <c r="C23" s="69" t="s">
        <v>268</v>
      </c>
      <c r="D23" s="42">
        <v>0</v>
      </c>
      <c r="E23" s="42">
        <v>0</v>
      </c>
      <c r="F23" s="43">
        <f t="shared" si="0"/>
        <v>0</v>
      </c>
    </row>
    <row r="24" spans="1:6" ht="38.25" customHeight="1" x14ac:dyDescent="0.3">
      <c r="A24" s="68" t="s">
        <v>70</v>
      </c>
      <c r="B24" s="69" t="s">
        <v>269</v>
      </c>
      <c r="C24" s="69" t="s">
        <v>270</v>
      </c>
      <c r="D24" s="42">
        <v>0</v>
      </c>
      <c r="E24" s="42">
        <v>0</v>
      </c>
      <c r="F24" s="43">
        <f t="shared" si="0"/>
        <v>0</v>
      </c>
    </row>
    <row r="25" spans="1:6" ht="38.25" customHeight="1" x14ac:dyDescent="0.3">
      <c r="A25" s="68" t="s">
        <v>73</v>
      </c>
      <c r="B25" s="69" t="s">
        <v>271</v>
      </c>
      <c r="C25" s="69" t="s">
        <v>272</v>
      </c>
      <c r="D25" s="42">
        <v>0</v>
      </c>
      <c r="E25" s="42">
        <v>0</v>
      </c>
      <c r="F25" s="43">
        <f t="shared" si="0"/>
        <v>0</v>
      </c>
    </row>
    <row r="26" spans="1:6" s="74" customFormat="1" ht="38.25" customHeight="1" x14ac:dyDescent="0.3">
      <c r="A26" s="72">
        <v>3</v>
      </c>
      <c r="B26" s="64" t="s">
        <v>273</v>
      </c>
      <c r="C26" s="64" t="s">
        <v>274</v>
      </c>
      <c r="D26" s="43">
        <v>0</v>
      </c>
      <c r="E26" s="43">
        <v>0</v>
      </c>
      <c r="F26" s="43">
        <v>0</v>
      </c>
    </row>
    <row r="27" spans="1:6" s="74" customFormat="1" ht="26.4" x14ac:dyDescent="0.3">
      <c r="A27" s="72">
        <v>4</v>
      </c>
      <c r="B27" s="64" t="s">
        <v>275</v>
      </c>
      <c r="C27" s="64" t="s">
        <v>220</v>
      </c>
      <c r="D27" s="9">
        <f>SUM(D28:D33)</f>
        <v>69.285799999999995</v>
      </c>
      <c r="E27" s="245">
        <v>24.839999999999996</v>
      </c>
      <c r="F27" s="245">
        <f t="shared" si="0"/>
        <v>44.445799999999998</v>
      </c>
    </row>
    <row r="28" spans="1:6" ht="19.2" customHeight="1" x14ac:dyDescent="0.3">
      <c r="A28" s="76"/>
      <c r="B28" s="66" t="s">
        <v>242</v>
      </c>
      <c r="C28" s="66"/>
      <c r="D28" s="7"/>
      <c r="E28" s="246"/>
      <c r="F28" s="245"/>
    </row>
    <row r="29" spans="1:6" ht="52.8" x14ac:dyDescent="0.3">
      <c r="A29" s="68" t="s">
        <v>276</v>
      </c>
      <c r="B29" s="69" t="s">
        <v>306</v>
      </c>
      <c r="C29" s="69" t="s">
        <v>278</v>
      </c>
      <c r="D29" s="7">
        <v>0.48</v>
      </c>
      <c r="E29" s="246">
        <v>0</v>
      </c>
      <c r="F29" s="246">
        <f t="shared" si="0"/>
        <v>0.48</v>
      </c>
    </row>
    <row r="30" spans="1:6" ht="26.4" x14ac:dyDescent="0.3">
      <c r="A30" s="68" t="s">
        <v>279</v>
      </c>
      <c r="B30" s="69" t="s">
        <v>280</v>
      </c>
      <c r="C30" s="69" t="s">
        <v>281</v>
      </c>
      <c r="D30" s="7">
        <v>60.9758</v>
      </c>
      <c r="E30" s="246">
        <v>17.68</v>
      </c>
      <c r="F30" s="246">
        <f t="shared" si="0"/>
        <v>43.2958</v>
      </c>
    </row>
    <row r="31" spans="1:6" ht="39.6" x14ac:dyDescent="0.3">
      <c r="A31" s="68" t="s">
        <v>282</v>
      </c>
      <c r="B31" s="69" t="s">
        <v>283</v>
      </c>
      <c r="C31" s="69" t="s">
        <v>284</v>
      </c>
      <c r="D31" s="7">
        <v>1.08</v>
      </c>
      <c r="E31" s="246">
        <v>0</v>
      </c>
      <c r="F31" s="246">
        <f t="shared" si="0"/>
        <v>1.08</v>
      </c>
    </row>
    <row r="32" spans="1:6" ht="39.6" x14ac:dyDescent="0.3">
      <c r="A32" s="68" t="s">
        <v>285</v>
      </c>
      <c r="B32" s="69" t="s">
        <v>286</v>
      </c>
      <c r="C32" s="69" t="s">
        <v>284</v>
      </c>
      <c r="D32" s="7">
        <v>0</v>
      </c>
      <c r="E32" s="246">
        <v>0</v>
      </c>
      <c r="F32" s="246">
        <f t="shared" si="0"/>
        <v>0</v>
      </c>
    </row>
    <row r="33" spans="1:6" ht="39.6" x14ac:dyDescent="0.3">
      <c r="A33" s="68" t="s">
        <v>287</v>
      </c>
      <c r="B33" s="69" t="s">
        <v>288</v>
      </c>
      <c r="C33" s="69" t="s">
        <v>289</v>
      </c>
      <c r="D33" s="7">
        <v>6.75</v>
      </c>
      <c r="E33" s="246">
        <v>0.55999999999999961</v>
      </c>
      <c r="F33" s="246">
        <f t="shared" si="0"/>
        <v>6.19</v>
      </c>
    </row>
    <row r="34" spans="1:6" s="77" customFormat="1" ht="30" customHeight="1" x14ac:dyDescent="0.3">
      <c r="A34" s="78"/>
      <c r="B34" s="625"/>
      <c r="C34" s="626"/>
      <c r="D34" s="626"/>
      <c r="E34" s="626"/>
      <c r="F34" s="626"/>
    </row>
    <row r="35" spans="1:6" ht="21" customHeight="1" x14ac:dyDescent="0.3">
      <c r="B35" s="609"/>
      <c r="C35" s="609"/>
      <c r="D35" s="609"/>
      <c r="E35" s="609"/>
      <c r="F35" s="609"/>
    </row>
    <row r="36" spans="1:6" s="77" customFormat="1" ht="21" customHeight="1" x14ac:dyDescent="0.3">
      <c r="A36" s="79"/>
      <c r="B36" s="610"/>
      <c r="C36" s="610"/>
      <c r="D36" s="610"/>
      <c r="E36" s="610"/>
      <c r="F36" s="610"/>
    </row>
    <row r="37" spans="1:6" s="77" customFormat="1" ht="21" customHeight="1" x14ac:dyDescent="0.3">
      <c r="A37" s="79"/>
      <c r="B37" s="610"/>
      <c r="C37" s="610"/>
      <c r="D37" s="610"/>
      <c r="E37" s="610"/>
      <c r="F37" s="610"/>
    </row>
    <row r="38" spans="1:6" s="77" customFormat="1" ht="21" customHeight="1" x14ac:dyDescent="0.3">
      <c r="A38" s="79"/>
      <c r="B38" s="610"/>
      <c r="C38" s="610"/>
      <c r="D38" s="610"/>
      <c r="E38" s="610"/>
      <c r="F38" s="610"/>
    </row>
    <row r="39" spans="1:6" s="77" customFormat="1" ht="21" customHeight="1" x14ac:dyDescent="0.3">
      <c r="A39" s="79"/>
      <c r="B39" s="609"/>
      <c r="C39" s="609"/>
      <c r="D39" s="609"/>
      <c r="E39" s="609"/>
      <c r="F39" s="609"/>
    </row>
    <row r="40" spans="1:6" ht="21" customHeight="1" x14ac:dyDescent="0.3">
      <c r="B40" s="609"/>
      <c r="C40" s="609"/>
      <c r="D40" s="609"/>
      <c r="E40" s="609"/>
      <c r="F40" s="609"/>
    </row>
    <row r="41" spans="1:6" ht="34.5" customHeight="1" x14ac:dyDescent="0.3">
      <c r="B41" s="610"/>
      <c r="C41" s="610"/>
      <c r="D41" s="610"/>
      <c r="E41" s="610"/>
      <c r="F41" s="610"/>
    </row>
  </sheetData>
  <mergeCells count="14">
    <mergeCell ref="B40:F40"/>
    <mergeCell ref="B41:F41"/>
    <mergeCell ref="B34:F34"/>
    <mergeCell ref="B35:F35"/>
    <mergeCell ref="B36:F36"/>
    <mergeCell ref="B37:F37"/>
    <mergeCell ref="B38:F38"/>
    <mergeCell ref="B39:F39"/>
    <mergeCell ref="A1:B1"/>
    <mergeCell ref="A2:F2"/>
    <mergeCell ref="A4:A5"/>
    <mergeCell ref="B4:B5"/>
    <mergeCell ref="C4:C5"/>
    <mergeCell ref="D4:D5"/>
  </mergeCells>
  <pageMargins left="0.7" right="0.23" top="0.52" bottom="0.75" header="0.27" footer="0.3"/>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workbookViewId="0">
      <selection activeCell="D15" sqref="D15"/>
    </sheetView>
  </sheetViews>
  <sheetFormatPr defaultColWidth="7.88671875" defaultRowHeight="13.2" x14ac:dyDescent="0.25"/>
  <cols>
    <col min="1" max="1" width="8.44140625" style="1" customWidth="1"/>
    <col min="2" max="2" width="34.33203125" style="1" customWidth="1"/>
    <col min="3" max="3" width="8.88671875" style="60" customWidth="1"/>
    <col min="4" max="4" width="11.6640625" style="1" customWidth="1"/>
    <col min="5" max="5" width="13.6640625" style="1" customWidth="1"/>
    <col min="6" max="6" width="15.33203125" style="1" customWidth="1"/>
    <col min="7" max="8" width="7.88671875" style="1"/>
    <col min="9" max="9" width="23.88671875" style="1" customWidth="1"/>
    <col min="10" max="16384" width="7.88671875" style="1"/>
  </cols>
  <sheetData>
    <row r="1" spans="1:36" ht="15.6" x14ac:dyDescent="0.3">
      <c r="A1" s="49" t="s">
        <v>13</v>
      </c>
      <c r="B1" s="50"/>
      <c r="C1" s="627"/>
      <c r="D1" s="627"/>
      <c r="E1" s="627"/>
      <c r="F1" s="627"/>
      <c r="G1" s="627"/>
      <c r="H1" s="627"/>
      <c r="I1" s="627"/>
    </row>
    <row r="2" spans="1:36" ht="44.4" customHeight="1" x14ac:dyDescent="0.25">
      <c r="A2" s="594" t="s">
        <v>360</v>
      </c>
      <c r="B2" s="619"/>
      <c r="C2" s="619"/>
      <c r="D2" s="619"/>
      <c r="E2" s="619"/>
      <c r="F2" s="619"/>
    </row>
    <row r="3" spans="1:36" customFormat="1" ht="15.6" hidden="1" x14ac:dyDescent="0.3">
      <c r="A3" s="614"/>
      <c r="B3" s="614"/>
      <c r="C3" s="614"/>
      <c r="D3" s="614"/>
      <c r="E3" s="614"/>
      <c r="F3" s="614"/>
    </row>
    <row r="4" spans="1:36" ht="15.6" x14ac:dyDescent="0.3">
      <c r="A4" s="102"/>
      <c r="B4" s="63"/>
      <c r="C4" s="103"/>
      <c r="D4" s="63"/>
      <c r="E4" s="63"/>
      <c r="F4" s="104" t="s">
        <v>204</v>
      </c>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row>
    <row r="5" spans="1:36" ht="15.6" x14ac:dyDescent="0.25">
      <c r="A5" s="624" t="s">
        <v>0</v>
      </c>
      <c r="B5" s="624" t="s">
        <v>17</v>
      </c>
      <c r="C5" s="624" t="s">
        <v>18</v>
      </c>
      <c r="D5" s="601" t="s">
        <v>303</v>
      </c>
      <c r="E5" s="87" t="s">
        <v>298</v>
      </c>
      <c r="F5" s="87"/>
    </row>
    <row r="6" spans="1:36" ht="31.2" x14ac:dyDescent="0.25">
      <c r="A6" s="624"/>
      <c r="B6" s="624"/>
      <c r="C6" s="624"/>
      <c r="D6" s="601"/>
      <c r="E6" s="88" t="s">
        <v>299</v>
      </c>
      <c r="F6" s="89" t="s">
        <v>300</v>
      </c>
    </row>
    <row r="7" spans="1:36" x14ac:dyDescent="0.25">
      <c r="A7" s="54" t="s">
        <v>226</v>
      </c>
      <c r="B7" s="54" t="s">
        <v>227</v>
      </c>
      <c r="C7" s="54" t="s">
        <v>228</v>
      </c>
      <c r="D7" s="55" t="s">
        <v>304</v>
      </c>
      <c r="E7" s="56" t="s">
        <v>230</v>
      </c>
      <c r="F7" s="56" t="s">
        <v>231</v>
      </c>
    </row>
    <row r="8" spans="1:36" s="13" customFormat="1" ht="30" customHeight="1" x14ac:dyDescent="0.3">
      <c r="A8" s="80">
        <v>1</v>
      </c>
      <c r="B8" s="80" t="s">
        <v>25</v>
      </c>
      <c r="C8" s="111" t="s">
        <v>26</v>
      </c>
      <c r="D8" s="116"/>
      <c r="E8" s="117"/>
      <c r="F8" s="117"/>
    </row>
    <row r="9" spans="1:36" s="24" customFormat="1" ht="30" customHeight="1" x14ac:dyDescent="0.3">
      <c r="A9" s="80">
        <v>2</v>
      </c>
      <c r="B9" s="80" t="s">
        <v>248</v>
      </c>
      <c r="C9" s="111" t="s">
        <v>41</v>
      </c>
      <c r="D9" s="115"/>
      <c r="E9" s="114"/>
      <c r="F9" s="114"/>
    </row>
    <row r="10" spans="1:36" s="12" customFormat="1" ht="30" customHeight="1" x14ac:dyDescent="0.3">
      <c r="A10" s="80">
        <v>3</v>
      </c>
      <c r="B10" s="80" t="s">
        <v>250</v>
      </c>
      <c r="C10" s="111" t="s">
        <v>44</v>
      </c>
      <c r="D10" s="353"/>
      <c r="E10" s="114"/>
      <c r="F10" s="114"/>
      <c r="J10" s="101"/>
    </row>
    <row r="11" spans="1:36" s="24" customFormat="1" ht="30" customHeight="1" x14ac:dyDescent="0.3">
      <c r="A11" s="80">
        <v>4</v>
      </c>
      <c r="B11" s="80" t="s">
        <v>307</v>
      </c>
      <c r="C11" s="111" t="s">
        <v>295</v>
      </c>
      <c r="D11" s="481"/>
      <c r="E11" s="114"/>
      <c r="F11" s="114"/>
    </row>
  </sheetData>
  <mergeCells count="7">
    <mergeCell ref="C1:I1"/>
    <mergeCell ref="A2:F2"/>
    <mergeCell ref="A3:F3"/>
    <mergeCell ref="A5:A6"/>
    <mergeCell ref="B5:B6"/>
    <mergeCell ref="C5:C6"/>
    <mergeCell ref="D5:D6"/>
  </mergeCells>
  <pageMargins left="0.7" right="0.2"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2"/>
  <sheetViews>
    <sheetView topLeftCell="AM52" workbookViewId="0">
      <selection activeCell="D6" sqref="D6:BP70"/>
    </sheetView>
  </sheetViews>
  <sheetFormatPr defaultColWidth="7.88671875" defaultRowHeight="14.4" x14ac:dyDescent="0.3"/>
  <cols>
    <col min="1" max="1" width="5.109375" style="186" customWidth="1"/>
    <col min="2" max="2" width="32.44140625" style="230" bestFit="1" customWidth="1"/>
    <col min="3" max="3" width="8" style="230" customWidth="1"/>
    <col min="4" max="4" width="21.109375" style="185" bestFit="1" customWidth="1"/>
    <col min="5" max="7" width="8.109375" style="186" bestFit="1" customWidth="1"/>
    <col min="8" max="8" width="7.88671875" style="186" customWidth="1"/>
    <col min="9" max="9" width="6.21875" style="186" bestFit="1" customWidth="1"/>
    <col min="10" max="10" width="7.33203125" style="186" bestFit="1" customWidth="1"/>
    <col min="11" max="11" width="6.21875" style="186" bestFit="1" customWidth="1"/>
    <col min="12" max="12" width="5.44140625" style="186" bestFit="1" customWidth="1"/>
    <col min="13" max="14" width="5" style="186" bestFit="1" customWidth="1"/>
    <col min="15" max="15" width="6.77734375" style="186" bestFit="1" customWidth="1"/>
    <col min="16" max="16" width="6.33203125" style="186" customWidth="1"/>
    <col min="17" max="17" width="5" style="186" bestFit="1" customWidth="1"/>
    <col min="18" max="18" width="6.77734375" style="186" bestFit="1" customWidth="1"/>
    <col min="19" max="19" width="8.109375" style="186" bestFit="1" customWidth="1"/>
    <col min="20" max="21" width="7.77734375" style="186" bestFit="1" customWidth="1"/>
    <col min="22" max="22" width="5.77734375" style="186" bestFit="1" customWidth="1"/>
    <col min="23" max="24" width="7.77734375" style="186" bestFit="1" customWidth="1"/>
    <col min="25" max="25" width="7" style="186" customWidth="1"/>
    <col min="26" max="28" width="5.77734375" style="186" bestFit="1" customWidth="1"/>
    <col min="29" max="29" width="6.77734375" style="186" bestFit="1" customWidth="1"/>
    <col min="30" max="30" width="5.77734375" style="186" bestFit="1" customWidth="1"/>
    <col min="31" max="32" width="4.88671875" style="186" bestFit="1" customWidth="1"/>
    <col min="33" max="33" width="4.6640625" style="186" bestFit="1" customWidth="1"/>
    <col min="34" max="34" width="5" style="186" bestFit="1" customWidth="1"/>
    <col min="35" max="35" width="5.77734375" style="186" bestFit="1" customWidth="1"/>
    <col min="36" max="36" width="6.21875" style="186" bestFit="1" customWidth="1"/>
    <col min="37" max="37" width="7.77734375" style="186" bestFit="1" customWidth="1"/>
    <col min="38" max="38" width="6.77734375" style="186" bestFit="1" customWidth="1"/>
    <col min="39" max="39" width="4.44140625" style="186" customWidth="1"/>
    <col min="40" max="40" width="6.77734375" style="186" bestFit="1" customWidth="1"/>
    <col min="41" max="41" width="7.77734375" style="231" bestFit="1" customWidth="1"/>
    <col min="42" max="42" width="5.77734375" style="186" bestFit="1" customWidth="1"/>
    <col min="43" max="43" width="7.44140625" style="186" customWidth="1"/>
    <col min="44" max="44" width="7.77734375" style="186" bestFit="1" customWidth="1"/>
    <col min="45" max="45" width="7.33203125" style="186" bestFit="1" customWidth="1"/>
    <col min="46" max="46" width="5.77734375" style="186" bestFit="1" customWidth="1"/>
    <col min="47" max="47" width="4.5546875" style="186" bestFit="1" customWidth="1"/>
    <col min="48" max="48" width="6.77734375" style="186" bestFit="1" customWidth="1"/>
    <col min="49" max="50" width="5.77734375" style="186" bestFit="1" customWidth="1"/>
    <col min="51" max="51" width="5" style="186" bestFit="1" customWidth="1"/>
    <col min="52" max="52" width="5.77734375" style="186" bestFit="1" customWidth="1"/>
    <col min="53" max="53" width="5.77734375" style="231" bestFit="1" customWidth="1"/>
    <col min="54" max="56" width="5.77734375" style="186" bestFit="1" customWidth="1"/>
    <col min="57" max="57" width="6.77734375" bestFit="1" customWidth="1"/>
    <col min="58" max="58" width="5.44140625" style="186" bestFit="1" customWidth="1"/>
    <col min="59" max="59" width="6.21875" style="186" bestFit="1" customWidth="1"/>
    <col min="60" max="61" width="5" style="186" bestFit="1" customWidth="1"/>
    <col min="62" max="62" width="5.21875" style="186" customWidth="1"/>
    <col min="63" max="64" width="5.44140625" style="186" customWidth="1"/>
    <col min="65" max="65" width="3.88671875" style="186" bestFit="1" customWidth="1"/>
    <col min="66" max="67" width="8.21875" style="186" bestFit="1" customWidth="1"/>
    <col min="68" max="68" width="17.21875" style="186" bestFit="1" customWidth="1"/>
    <col min="69" max="69" width="9" style="186" bestFit="1" customWidth="1"/>
    <col min="70" max="70" width="7.109375" style="186" customWidth="1"/>
    <col min="71" max="266" width="7.88671875" style="186"/>
    <col min="267" max="267" width="4.33203125" style="186" bestFit="1" customWidth="1"/>
    <col min="268" max="268" width="34" style="186" customWidth="1"/>
    <col min="269" max="269" width="4.6640625" style="186" customWidth="1"/>
    <col min="270" max="272" width="5.88671875" style="186" customWidth="1"/>
    <col min="273" max="273" width="6" style="186" customWidth="1"/>
    <col min="274" max="274" width="4.5546875" style="186" customWidth="1"/>
    <col min="275" max="275" width="5.44140625" style="186" customWidth="1"/>
    <col min="276" max="278" width="5.6640625" style="186" bestFit="1" customWidth="1"/>
    <col min="279" max="279" width="5.33203125" style="186" customWidth="1"/>
    <col min="280" max="280" width="4.33203125" style="186" bestFit="1" customWidth="1"/>
    <col min="281" max="281" width="5.5546875" style="186" bestFit="1" customWidth="1"/>
    <col min="282" max="282" width="6.33203125" style="186" customWidth="1"/>
    <col min="283" max="283" width="5" style="186" customWidth="1"/>
    <col min="284" max="284" width="5.44140625" style="186" bestFit="1" customWidth="1"/>
    <col min="285" max="287" width="4.33203125" style="186" bestFit="1" customWidth="1"/>
    <col min="288" max="288" width="4.5546875" style="186" customWidth="1"/>
    <col min="289" max="290" width="4.33203125" style="186" bestFit="1" customWidth="1"/>
    <col min="291" max="291" width="5.33203125" style="186" customWidth="1"/>
    <col min="292" max="293" width="4.88671875" style="186" customWidth="1"/>
    <col min="294" max="298" width="4.33203125" style="186" customWidth="1"/>
    <col min="299" max="302" width="4.6640625" style="186" customWidth="1"/>
    <col min="303" max="303" width="6" style="186" bestFit="1" customWidth="1"/>
    <col min="304" max="305" width="4.33203125" style="186" bestFit="1" customWidth="1"/>
    <col min="306" max="306" width="4.6640625" style="186" customWidth="1"/>
    <col min="307" max="307" width="5.109375" style="186" bestFit="1" customWidth="1"/>
    <col min="308" max="308" width="5.5546875" style="186" bestFit="1" customWidth="1"/>
    <col min="309" max="309" width="4.109375" style="186" customWidth="1"/>
    <col min="310" max="310" width="5.5546875" style="186" bestFit="1" customWidth="1"/>
    <col min="311" max="312" width="4" style="186" customWidth="1"/>
    <col min="313" max="314" width="4.33203125" style="186" bestFit="1" customWidth="1"/>
    <col min="315" max="315" width="4" style="186" customWidth="1"/>
    <col min="316" max="316" width="4.88671875" style="186" bestFit="1" customWidth="1"/>
    <col min="317" max="317" width="4.44140625" style="186" customWidth="1"/>
    <col min="318" max="318" width="4.109375" style="186" customWidth="1"/>
    <col min="319" max="319" width="4.33203125" style="186" bestFit="1" customWidth="1"/>
    <col min="320" max="320" width="5.88671875" style="186" bestFit="1" customWidth="1"/>
    <col min="321" max="321" width="5.6640625" style="186" customWidth="1"/>
    <col min="322" max="322" width="6" style="186" customWidth="1"/>
    <col min="323" max="323" width="6.109375" style="186" customWidth="1"/>
    <col min="324" max="522" width="7.88671875" style="186"/>
    <col min="523" max="523" width="4.33203125" style="186" bestFit="1" customWidth="1"/>
    <col min="524" max="524" width="34" style="186" customWidth="1"/>
    <col min="525" max="525" width="4.6640625" style="186" customWidth="1"/>
    <col min="526" max="528" width="5.88671875" style="186" customWidth="1"/>
    <col min="529" max="529" width="6" style="186" customWidth="1"/>
    <col min="530" max="530" width="4.5546875" style="186" customWidth="1"/>
    <col min="531" max="531" width="5.44140625" style="186" customWidth="1"/>
    <col min="532" max="534" width="5.6640625" style="186" bestFit="1" customWidth="1"/>
    <col min="535" max="535" width="5.33203125" style="186" customWidth="1"/>
    <col min="536" max="536" width="4.33203125" style="186" bestFit="1" customWidth="1"/>
    <col min="537" max="537" width="5.5546875" style="186" bestFit="1" customWidth="1"/>
    <col min="538" max="538" width="6.33203125" style="186" customWidth="1"/>
    <col min="539" max="539" width="5" style="186" customWidth="1"/>
    <col min="540" max="540" width="5.44140625" style="186" bestFit="1" customWidth="1"/>
    <col min="541" max="543" width="4.33203125" style="186" bestFit="1" customWidth="1"/>
    <col min="544" max="544" width="4.5546875" style="186" customWidth="1"/>
    <col min="545" max="546" width="4.33203125" style="186" bestFit="1" customWidth="1"/>
    <col min="547" max="547" width="5.33203125" style="186" customWidth="1"/>
    <col min="548" max="549" width="4.88671875" style="186" customWidth="1"/>
    <col min="550" max="554" width="4.33203125" style="186" customWidth="1"/>
    <col min="555" max="558" width="4.6640625" style="186" customWidth="1"/>
    <col min="559" max="559" width="6" style="186" bestFit="1" customWidth="1"/>
    <col min="560" max="561" width="4.33203125" style="186" bestFit="1" customWidth="1"/>
    <col min="562" max="562" width="4.6640625" style="186" customWidth="1"/>
    <col min="563" max="563" width="5.109375" style="186" bestFit="1" customWidth="1"/>
    <col min="564" max="564" width="5.5546875" style="186" bestFit="1" customWidth="1"/>
    <col min="565" max="565" width="4.109375" style="186" customWidth="1"/>
    <col min="566" max="566" width="5.5546875" style="186" bestFit="1" customWidth="1"/>
    <col min="567" max="568" width="4" style="186" customWidth="1"/>
    <col min="569" max="570" width="4.33203125" style="186" bestFit="1" customWidth="1"/>
    <col min="571" max="571" width="4" style="186" customWidth="1"/>
    <col min="572" max="572" width="4.88671875" style="186" bestFit="1" customWidth="1"/>
    <col min="573" max="573" width="4.44140625" style="186" customWidth="1"/>
    <col min="574" max="574" width="4.109375" style="186" customWidth="1"/>
    <col min="575" max="575" width="4.33203125" style="186" bestFit="1" customWidth="1"/>
    <col min="576" max="576" width="5.88671875" style="186" bestFit="1" customWidth="1"/>
    <col min="577" max="577" width="5.6640625" style="186" customWidth="1"/>
    <col min="578" max="578" width="6" style="186" customWidth="1"/>
    <col min="579" max="579" width="6.109375" style="186" customWidth="1"/>
    <col min="580" max="778" width="7.88671875" style="186"/>
    <col min="779" max="779" width="4.33203125" style="186" bestFit="1" customWidth="1"/>
    <col min="780" max="780" width="34" style="186" customWidth="1"/>
    <col min="781" max="781" width="4.6640625" style="186" customWidth="1"/>
    <col min="782" max="784" width="5.88671875" style="186" customWidth="1"/>
    <col min="785" max="785" width="6" style="186" customWidth="1"/>
    <col min="786" max="786" width="4.5546875" style="186" customWidth="1"/>
    <col min="787" max="787" width="5.44140625" style="186" customWidth="1"/>
    <col min="788" max="790" width="5.6640625" style="186" bestFit="1" customWidth="1"/>
    <col min="791" max="791" width="5.33203125" style="186" customWidth="1"/>
    <col min="792" max="792" width="4.33203125" style="186" bestFit="1" customWidth="1"/>
    <col min="793" max="793" width="5.5546875" style="186" bestFit="1" customWidth="1"/>
    <col min="794" max="794" width="6.33203125" style="186" customWidth="1"/>
    <col min="795" max="795" width="5" style="186" customWidth="1"/>
    <col min="796" max="796" width="5.44140625" style="186" bestFit="1" customWidth="1"/>
    <col min="797" max="799" width="4.33203125" style="186" bestFit="1" customWidth="1"/>
    <col min="800" max="800" width="4.5546875" style="186" customWidth="1"/>
    <col min="801" max="802" width="4.33203125" style="186" bestFit="1" customWidth="1"/>
    <col min="803" max="803" width="5.33203125" style="186" customWidth="1"/>
    <col min="804" max="805" width="4.88671875" style="186" customWidth="1"/>
    <col min="806" max="810" width="4.33203125" style="186" customWidth="1"/>
    <col min="811" max="814" width="4.6640625" style="186" customWidth="1"/>
    <col min="815" max="815" width="6" style="186" bestFit="1" customWidth="1"/>
    <col min="816" max="817" width="4.33203125" style="186" bestFit="1" customWidth="1"/>
    <col min="818" max="818" width="4.6640625" style="186" customWidth="1"/>
    <col min="819" max="819" width="5.109375" style="186" bestFit="1" customWidth="1"/>
    <col min="820" max="820" width="5.5546875" style="186" bestFit="1" customWidth="1"/>
    <col min="821" max="821" width="4.109375" style="186" customWidth="1"/>
    <col min="822" max="822" width="5.5546875" style="186" bestFit="1" customWidth="1"/>
    <col min="823" max="824" width="4" style="186" customWidth="1"/>
    <col min="825" max="826" width="4.33203125" style="186" bestFit="1" customWidth="1"/>
    <col min="827" max="827" width="4" style="186" customWidth="1"/>
    <col min="828" max="828" width="4.88671875" style="186" bestFit="1" customWidth="1"/>
    <col min="829" max="829" width="4.44140625" style="186" customWidth="1"/>
    <col min="830" max="830" width="4.109375" style="186" customWidth="1"/>
    <col min="831" max="831" width="4.33203125" style="186" bestFit="1" customWidth="1"/>
    <col min="832" max="832" width="5.88671875" style="186" bestFit="1" customWidth="1"/>
    <col min="833" max="833" width="5.6640625" style="186" customWidth="1"/>
    <col min="834" max="834" width="6" style="186" customWidth="1"/>
    <col min="835" max="835" width="6.109375" style="186" customWidth="1"/>
    <col min="836" max="1034" width="7.88671875" style="186"/>
    <col min="1035" max="1035" width="4.33203125" style="186" bestFit="1" customWidth="1"/>
    <col min="1036" max="1036" width="34" style="186" customWidth="1"/>
    <col min="1037" max="1037" width="4.6640625" style="186" customWidth="1"/>
    <col min="1038" max="1040" width="5.88671875" style="186" customWidth="1"/>
    <col min="1041" max="1041" width="6" style="186" customWidth="1"/>
    <col min="1042" max="1042" width="4.5546875" style="186" customWidth="1"/>
    <col min="1043" max="1043" width="5.44140625" style="186" customWidth="1"/>
    <col min="1044" max="1046" width="5.6640625" style="186" bestFit="1" customWidth="1"/>
    <col min="1047" max="1047" width="5.33203125" style="186" customWidth="1"/>
    <col min="1048" max="1048" width="4.33203125" style="186" bestFit="1" customWidth="1"/>
    <col min="1049" max="1049" width="5.5546875" style="186" bestFit="1" customWidth="1"/>
    <col min="1050" max="1050" width="6.33203125" style="186" customWidth="1"/>
    <col min="1051" max="1051" width="5" style="186" customWidth="1"/>
    <col min="1052" max="1052" width="5.44140625" style="186" bestFit="1" customWidth="1"/>
    <col min="1053" max="1055" width="4.33203125" style="186" bestFit="1" customWidth="1"/>
    <col min="1056" max="1056" width="4.5546875" style="186" customWidth="1"/>
    <col min="1057" max="1058" width="4.33203125" style="186" bestFit="1" customWidth="1"/>
    <col min="1059" max="1059" width="5.33203125" style="186" customWidth="1"/>
    <col min="1060" max="1061" width="4.88671875" style="186" customWidth="1"/>
    <col min="1062" max="1066" width="4.33203125" style="186" customWidth="1"/>
    <col min="1067" max="1070" width="4.6640625" style="186" customWidth="1"/>
    <col min="1071" max="1071" width="6" style="186" bestFit="1" customWidth="1"/>
    <col min="1072" max="1073" width="4.33203125" style="186" bestFit="1" customWidth="1"/>
    <col min="1074" max="1074" width="4.6640625" style="186" customWidth="1"/>
    <col min="1075" max="1075" width="5.109375" style="186" bestFit="1" customWidth="1"/>
    <col min="1076" max="1076" width="5.5546875" style="186" bestFit="1" customWidth="1"/>
    <col min="1077" max="1077" width="4.109375" style="186" customWidth="1"/>
    <col min="1078" max="1078" width="5.5546875" style="186" bestFit="1" customWidth="1"/>
    <col min="1079" max="1080" width="4" style="186" customWidth="1"/>
    <col min="1081" max="1082" width="4.33203125" style="186" bestFit="1" customWidth="1"/>
    <col min="1083" max="1083" width="4" style="186" customWidth="1"/>
    <col min="1084" max="1084" width="4.88671875" style="186" bestFit="1" customWidth="1"/>
    <col min="1085" max="1085" width="4.44140625" style="186" customWidth="1"/>
    <col min="1086" max="1086" width="4.109375" style="186" customWidth="1"/>
    <col min="1087" max="1087" width="4.33203125" style="186" bestFit="1" customWidth="1"/>
    <col min="1088" max="1088" width="5.88671875" style="186" bestFit="1" customWidth="1"/>
    <col min="1089" max="1089" width="5.6640625" style="186" customWidth="1"/>
    <col min="1090" max="1090" width="6" style="186" customWidth="1"/>
    <col min="1091" max="1091" width="6.109375" style="186" customWidth="1"/>
    <col min="1092" max="1290" width="7.88671875" style="186"/>
    <col min="1291" max="1291" width="4.33203125" style="186" bestFit="1" customWidth="1"/>
    <col min="1292" max="1292" width="34" style="186" customWidth="1"/>
    <col min="1293" max="1293" width="4.6640625" style="186" customWidth="1"/>
    <col min="1294" max="1296" width="5.88671875" style="186" customWidth="1"/>
    <col min="1297" max="1297" width="6" style="186" customWidth="1"/>
    <col min="1298" max="1298" width="4.5546875" style="186" customWidth="1"/>
    <col min="1299" max="1299" width="5.44140625" style="186" customWidth="1"/>
    <col min="1300" max="1302" width="5.6640625" style="186" bestFit="1" customWidth="1"/>
    <col min="1303" max="1303" width="5.33203125" style="186" customWidth="1"/>
    <col min="1304" max="1304" width="4.33203125" style="186" bestFit="1" customWidth="1"/>
    <col min="1305" max="1305" width="5.5546875" style="186" bestFit="1" customWidth="1"/>
    <col min="1306" max="1306" width="6.33203125" style="186" customWidth="1"/>
    <col min="1307" max="1307" width="5" style="186" customWidth="1"/>
    <col min="1308" max="1308" width="5.44140625" style="186" bestFit="1" customWidth="1"/>
    <col min="1309" max="1311" width="4.33203125" style="186" bestFit="1" customWidth="1"/>
    <col min="1312" max="1312" width="4.5546875" style="186" customWidth="1"/>
    <col min="1313" max="1314" width="4.33203125" style="186" bestFit="1" customWidth="1"/>
    <col min="1315" max="1315" width="5.33203125" style="186" customWidth="1"/>
    <col min="1316" max="1317" width="4.88671875" style="186" customWidth="1"/>
    <col min="1318" max="1322" width="4.33203125" style="186" customWidth="1"/>
    <col min="1323" max="1326" width="4.6640625" style="186" customWidth="1"/>
    <col min="1327" max="1327" width="6" style="186" bestFit="1" customWidth="1"/>
    <col min="1328" max="1329" width="4.33203125" style="186" bestFit="1" customWidth="1"/>
    <col min="1330" max="1330" width="4.6640625" style="186" customWidth="1"/>
    <col min="1331" max="1331" width="5.109375" style="186" bestFit="1" customWidth="1"/>
    <col min="1332" max="1332" width="5.5546875" style="186" bestFit="1" customWidth="1"/>
    <col min="1333" max="1333" width="4.109375" style="186" customWidth="1"/>
    <col min="1334" max="1334" width="5.5546875" style="186" bestFit="1" customWidth="1"/>
    <col min="1335" max="1336" width="4" style="186" customWidth="1"/>
    <col min="1337" max="1338" width="4.33203125" style="186" bestFit="1" customWidth="1"/>
    <col min="1339" max="1339" width="4" style="186" customWidth="1"/>
    <col min="1340" max="1340" width="4.88671875" style="186" bestFit="1" customWidth="1"/>
    <col min="1341" max="1341" width="4.44140625" style="186" customWidth="1"/>
    <col min="1342" max="1342" width="4.109375" style="186" customWidth="1"/>
    <col min="1343" max="1343" width="4.33203125" style="186" bestFit="1" customWidth="1"/>
    <col min="1344" max="1344" width="5.88671875" style="186" bestFit="1" customWidth="1"/>
    <col min="1345" max="1345" width="5.6640625" style="186" customWidth="1"/>
    <col min="1346" max="1346" width="6" style="186" customWidth="1"/>
    <col min="1347" max="1347" width="6.109375" style="186" customWidth="1"/>
    <col min="1348" max="1546" width="7.88671875" style="186"/>
    <col min="1547" max="1547" width="4.33203125" style="186" bestFit="1" customWidth="1"/>
    <col min="1548" max="1548" width="34" style="186" customWidth="1"/>
    <col min="1549" max="1549" width="4.6640625" style="186" customWidth="1"/>
    <col min="1550" max="1552" width="5.88671875" style="186" customWidth="1"/>
    <col min="1553" max="1553" width="6" style="186" customWidth="1"/>
    <col min="1554" max="1554" width="4.5546875" style="186" customWidth="1"/>
    <col min="1555" max="1555" width="5.44140625" style="186" customWidth="1"/>
    <col min="1556" max="1558" width="5.6640625" style="186" bestFit="1" customWidth="1"/>
    <col min="1559" max="1559" width="5.33203125" style="186" customWidth="1"/>
    <col min="1560" max="1560" width="4.33203125" style="186" bestFit="1" customWidth="1"/>
    <col min="1561" max="1561" width="5.5546875" style="186" bestFit="1" customWidth="1"/>
    <col min="1562" max="1562" width="6.33203125" style="186" customWidth="1"/>
    <col min="1563" max="1563" width="5" style="186" customWidth="1"/>
    <col min="1564" max="1564" width="5.44140625" style="186" bestFit="1" customWidth="1"/>
    <col min="1565" max="1567" width="4.33203125" style="186" bestFit="1" customWidth="1"/>
    <col min="1568" max="1568" width="4.5546875" style="186" customWidth="1"/>
    <col min="1569" max="1570" width="4.33203125" style="186" bestFit="1" customWidth="1"/>
    <col min="1571" max="1571" width="5.33203125" style="186" customWidth="1"/>
    <col min="1572" max="1573" width="4.88671875" style="186" customWidth="1"/>
    <col min="1574" max="1578" width="4.33203125" style="186" customWidth="1"/>
    <col min="1579" max="1582" width="4.6640625" style="186" customWidth="1"/>
    <col min="1583" max="1583" width="6" style="186" bestFit="1" customWidth="1"/>
    <col min="1584" max="1585" width="4.33203125" style="186" bestFit="1" customWidth="1"/>
    <col min="1586" max="1586" width="4.6640625" style="186" customWidth="1"/>
    <col min="1587" max="1587" width="5.109375" style="186" bestFit="1" customWidth="1"/>
    <col min="1588" max="1588" width="5.5546875" style="186" bestFit="1" customWidth="1"/>
    <col min="1589" max="1589" width="4.109375" style="186" customWidth="1"/>
    <col min="1590" max="1590" width="5.5546875" style="186" bestFit="1" customWidth="1"/>
    <col min="1591" max="1592" width="4" style="186" customWidth="1"/>
    <col min="1593" max="1594" width="4.33203125" style="186" bestFit="1" customWidth="1"/>
    <col min="1595" max="1595" width="4" style="186" customWidth="1"/>
    <col min="1596" max="1596" width="4.88671875" style="186" bestFit="1" customWidth="1"/>
    <col min="1597" max="1597" width="4.44140625" style="186" customWidth="1"/>
    <col min="1598" max="1598" width="4.109375" style="186" customWidth="1"/>
    <col min="1599" max="1599" width="4.33203125" style="186" bestFit="1" customWidth="1"/>
    <col min="1600" max="1600" width="5.88671875" style="186" bestFit="1" customWidth="1"/>
    <col min="1601" max="1601" width="5.6640625" style="186" customWidth="1"/>
    <col min="1602" max="1602" width="6" style="186" customWidth="1"/>
    <col min="1603" max="1603" width="6.109375" style="186" customWidth="1"/>
    <col min="1604" max="1802" width="7.88671875" style="186"/>
    <col min="1803" max="1803" width="4.33203125" style="186" bestFit="1" customWidth="1"/>
    <col min="1804" max="1804" width="34" style="186" customWidth="1"/>
    <col min="1805" max="1805" width="4.6640625" style="186" customWidth="1"/>
    <col min="1806" max="1808" width="5.88671875" style="186" customWidth="1"/>
    <col min="1809" max="1809" width="6" style="186" customWidth="1"/>
    <col min="1810" max="1810" width="4.5546875" style="186" customWidth="1"/>
    <col min="1811" max="1811" width="5.44140625" style="186" customWidth="1"/>
    <col min="1812" max="1814" width="5.6640625" style="186" bestFit="1" customWidth="1"/>
    <col min="1815" max="1815" width="5.33203125" style="186" customWidth="1"/>
    <col min="1816" max="1816" width="4.33203125" style="186" bestFit="1" customWidth="1"/>
    <col min="1817" max="1817" width="5.5546875" style="186" bestFit="1" customWidth="1"/>
    <col min="1818" max="1818" width="6.33203125" style="186" customWidth="1"/>
    <col min="1819" max="1819" width="5" style="186" customWidth="1"/>
    <col min="1820" max="1820" width="5.44140625" style="186" bestFit="1" customWidth="1"/>
    <col min="1821" max="1823" width="4.33203125" style="186" bestFit="1" customWidth="1"/>
    <col min="1824" max="1824" width="4.5546875" style="186" customWidth="1"/>
    <col min="1825" max="1826" width="4.33203125" style="186" bestFit="1" customWidth="1"/>
    <col min="1827" max="1827" width="5.33203125" style="186" customWidth="1"/>
    <col min="1828" max="1829" width="4.88671875" style="186" customWidth="1"/>
    <col min="1830" max="1834" width="4.33203125" style="186" customWidth="1"/>
    <col min="1835" max="1838" width="4.6640625" style="186" customWidth="1"/>
    <col min="1839" max="1839" width="6" style="186" bestFit="1" customWidth="1"/>
    <col min="1840" max="1841" width="4.33203125" style="186" bestFit="1" customWidth="1"/>
    <col min="1842" max="1842" width="4.6640625" style="186" customWidth="1"/>
    <col min="1843" max="1843" width="5.109375" style="186" bestFit="1" customWidth="1"/>
    <col min="1844" max="1844" width="5.5546875" style="186" bestFit="1" customWidth="1"/>
    <col min="1845" max="1845" width="4.109375" style="186" customWidth="1"/>
    <col min="1846" max="1846" width="5.5546875" style="186" bestFit="1" customWidth="1"/>
    <col min="1847" max="1848" width="4" style="186" customWidth="1"/>
    <col min="1849" max="1850" width="4.33203125" style="186" bestFit="1" customWidth="1"/>
    <col min="1851" max="1851" width="4" style="186" customWidth="1"/>
    <col min="1852" max="1852" width="4.88671875" style="186" bestFit="1" customWidth="1"/>
    <col min="1853" max="1853" width="4.44140625" style="186" customWidth="1"/>
    <col min="1854" max="1854" width="4.109375" style="186" customWidth="1"/>
    <col min="1855" max="1855" width="4.33203125" style="186" bestFit="1" customWidth="1"/>
    <col min="1856" max="1856" width="5.88671875" style="186" bestFit="1" customWidth="1"/>
    <col min="1857" max="1857" width="5.6640625" style="186" customWidth="1"/>
    <col min="1858" max="1858" width="6" style="186" customWidth="1"/>
    <col min="1859" max="1859" width="6.109375" style="186" customWidth="1"/>
    <col min="1860" max="2058" width="7.88671875" style="186"/>
    <col min="2059" max="2059" width="4.33203125" style="186" bestFit="1" customWidth="1"/>
    <col min="2060" max="2060" width="34" style="186" customWidth="1"/>
    <col min="2061" max="2061" width="4.6640625" style="186" customWidth="1"/>
    <col min="2062" max="2064" width="5.88671875" style="186" customWidth="1"/>
    <col min="2065" max="2065" width="6" style="186" customWidth="1"/>
    <col min="2066" max="2066" width="4.5546875" style="186" customWidth="1"/>
    <col min="2067" max="2067" width="5.44140625" style="186" customWidth="1"/>
    <col min="2068" max="2070" width="5.6640625" style="186" bestFit="1" customWidth="1"/>
    <col min="2071" max="2071" width="5.33203125" style="186" customWidth="1"/>
    <col min="2072" max="2072" width="4.33203125" style="186" bestFit="1" customWidth="1"/>
    <col min="2073" max="2073" width="5.5546875" style="186" bestFit="1" customWidth="1"/>
    <col min="2074" max="2074" width="6.33203125" style="186" customWidth="1"/>
    <col min="2075" max="2075" width="5" style="186" customWidth="1"/>
    <col min="2076" max="2076" width="5.44140625" style="186" bestFit="1" customWidth="1"/>
    <col min="2077" max="2079" width="4.33203125" style="186" bestFit="1" customWidth="1"/>
    <col min="2080" max="2080" width="4.5546875" style="186" customWidth="1"/>
    <col min="2081" max="2082" width="4.33203125" style="186" bestFit="1" customWidth="1"/>
    <col min="2083" max="2083" width="5.33203125" style="186" customWidth="1"/>
    <col min="2084" max="2085" width="4.88671875" style="186" customWidth="1"/>
    <col min="2086" max="2090" width="4.33203125" style="186" customWidth="1"/>
    <col min="2091" max="2094" width="4.6640625" style="186" customWidth="1"/>
    <col min="2095" max="2095" width="6" style="186" bestFit="1" customWidth="1"/>
    <col min="2096" max="2097" width="4.33203125" style="186" bestFit="1" customWidth="1"/>
    <col min="2098" max="2098" width="4.6640625" style="186" customWidth="1"/>
    <col min="2099" max="2099" width="5.109375" style="186" bestFit="1" customWidth="1"/>
    <col min="2100" max="2100" width="5.5546875" style="186" bestFit="1" customWidth="1"/>
    <col min="2101" max="2101" width="4.109375" style="186" customWidth="1"/>
    <col min="2102" max="2102" width="5.5546875" style="186" bestFit="1" customWidth="1"/>
    <col min="2103" max="2104" width="4" style="186" customWidth="1"/>
    <col min="2105" max="2106" width="4.33203125" style="186" bestFit="1" customWidth="1"/>
    <col min="2107" max="2107" width="4" style="186" customWidth="1"/>
    <col min="2108" max="2108" width="4.88671875" style="186" bestFit="1" customWidth="1"/>
    <col min="2109" max="2109" width="4.44140625" style="186" customWidth="1"/>
    <col min="2110" max="2110" width="4.109375" style="186" customWidth="1"/>
    <col min="2111" max="2111" width="4.33203125" style="186" bestFit="1" customWidth="1"/>
    <col min="2112" max="2112" width="5.88671875" style="186" bestFit="1" customWidth="1"/>
    <col min="2113" max="2113" width="5.6640625" style="186" customWidth="1"/>
    <col min="2114" max="2114" width="6" style="186" customWidth="1"/>
    <col min="2115" max="2115" width="6.109375" style="186" customWidth="1"/>
    <col min="2116" max="2314" width="7.88671875" style="186"/>
    <col min="2315" max="2315" width="4.33203125" style="186" bestFit="1" customWidth="1"/>
    <col min="2316" max="2316" width="34" style="186" customWidth="1"/>
    <col min="2317" max="2317" width="4.6640625" style="186" customWidth="1"/>
    <col min="2318" max="2320" width="5.88671875" style="186" customWidth="1"/>
    <col min="2321" max="2321" width="6" style="186" customWidth="1"/>
    <col min="2322" max="2322" width="4.5546875" style="186" customWidth="1"/>
    <col min="2323" max="2323" width="5.44140625" style="186" customWidth="1"/>
    <col min="2324" max="2326" width="5.6640625" style="186" bestFit="1" customWidth="1"/>
    <col min="2327" max="2327" width="5.33203125" style="186" customWidth="1"/>
    <col min="2328" max="2328" width="4.33203125" style="186" bestFit="1" customWidth="1"/>
    <col min="2329" max="2329" width="5.5546875" style="186" bestFit="1" customWidth="1"/>
    <col min="2330" max="2330" width="6.33203125" style="186" customWidth="1"/>
    <col min="2331" max="2331" width="5" style="186" customWidth="1"/>
    <col min="2332" max="2332" width="5.44140625" style="186" bestFit="1" customWidth="1"/>
    <col min="2333" max="2335" width="4.33203125" style="186" bestFit="1" customWidth="1"/>
    <col min="2336" max="2336" width="4.5546875" style="186" customWidth="1"/>
    <col min="2337" max="2338" width="4.33203125" style="186" bestFit="1" customWidth="1"/>
    <col min="2339" max="2339" width="5.33203125" style="186" customWidth="1"/>
    <col min="2340" max="2341" width="4.88671875" style="186" customWidth="1"/>
    <col min="2342" max="2346" width="4.33203125" style="186" customWidth="1"/>
    <col min="2347" max="2350" width="4.6640625" style="186" customWidth="1"/>
    <col min="2351" max="2351" width="6" style="186" bestFit="1" customWidth="1"/>
    <col min="2352" max="2353" width="4.33203125" style="186" bestFit="1" customWidth="1"/>
    <col min="2354" max="2354" width="4.6640625" style="186" customWidth="1"/>
    <col min="2355" max="2355" width="5.109375" style="186" bestFit="1" customWidth="1"/>
    <col min="2356" max="2356" width="5.5546875" style="186" bestFit="1" customWidth="1"/>
    <col min="2357" max="2357" width="4.109375" style="186" customWidth="1"/>
    <col min="2358" max="2358" width="5.5546875" style="186" bestFit="1" customWidth="1"/>
    <col min="2359" max="2360" width="4" style="186" customWidth="1"/>
    <col min="2361" max="2362" width="4.33203125" style="186" bestFit="1" customWidth="1"/>
    <col min="2363" max="2363" width="4" style="186" customWidth="1"/>
    <col min="2364" max="2364" width="4.88671875" style="186" bestFit="1" customWidth="1"/>
    <col min="2365" max="2365" width="4.44140625" style="186" customWidth="1"/>
    <col min="2366" max="2366" width="4.109375" style="186" customWidth="1"/>
    <col min="2367" max="2367" width="4.33203125" style="186" bestFit="1" customWidth="1"/>
    <col min="2368" max="2368" width="5.88671875" style="186" bestFit="1" customWidth="1"/>
    <col min="2369" max="2369" width="5.6640625" style="186" customWidth="1"/>
    <col min="2370" max="2370" width="6" style="186" customWidth="1"/>
    <col min="2371" max="2371" width="6.109375" style="186" customWidth="1"/>
    <col min="2372" max="2570" width="7.88671875" style="186"/>
    <col min="2571" max="2571" width="4.33203125" style="186" bestFit="1" customWidth="1"/>
    <col min="2572" max="2572" width="34" style="186" customWidth="1"/>
    <col min="2573" max="2573" width="4.6640625" style="186" customWidth="1"/>
    <col min="2574" max="2576" width="5.88671875" style="186" customWidth="1"/>
    <col min="2577" max="2577" width="6" style="186" customWidth="1"/>
    <col min="2578" max="2578" width="4.5546875" style="186" customWidth="1"/>
    <col min="2579" max="2579" width="5.44140625" style="186" customWidth="1"/>
    <col min="2580" max="2582" width="5.6640625" style="186" bestFit="1" customWidth="1"/>
    <col min="2583" max="2583" width="5.33203125" style="186" customWidth="1"/>
    <col min="2584" max="2584" width="4.33203125" style="186" bestFit="1" customWidth="1"/>
    <col min="2585" max="2585" width="5.5546875" style="186" bestFit="1" customWidth="1"/>
    <col min="2586" max="2586" width="6.33203125" style="186" customWidth="1"/>
    <col min="2587" max="2587" width="5" style="186" customWidth="1"/>
    <col min="2588" max="2588" width="5.44140625" style="186" bestFit="1" customWidth="1"/>
    <col min="2589" max="2591" width="4.33203125" style="186" bestFit="1" customWidth="1"/>
    <col min="2592" max="2592" width="4.5546875" style="186" customWidth="1"/>
    <col min="2593" max="2594" width="4.33203125" style="186" bestFit="1" customWidth="1"/>
    <col min="2595" max="2595" width="5.33203125" style="186" customWidth="1"/>
    <col min="2596" max="2597" width="4.88671875" style="186" customWidth="1"/>
    <col min="2598" max="2602" width="4.33203125" style="186" customWidth="1"/>
    <col min="2603" max="2606" width="4.6640625" style="186" customWidth="1"/>
    <col min="2607" max="2607" width="6" style="186" bestFit="1" customWidth="1"/>
    <col min="2608" max="2609" width="4.33203125" style="186" bestFit="1" customWidth="1"/>
    <col min="2610" max="2610" width="4.6640625" style="186" customWidth="1"/>
    <col min="2611" max="2611" width="5.109375" style="186" bestFit="1" customWidth="1"/>
    <col min="2612" max="2612" width="5.5546875" style="186" bestFit="1" customWidth="1"/>
    <col min="2613" max="2613" width="4.109375" style="186" customWidth="1"/>
    <col min="2614" max="2614" width="5.5546875" style="186" bestFit="1" customWidth="1"/>
    <col min="2615" max="2616" width="4" style="186" customWidth="1"/>
    <col min="2617" max="2618" width="4.33203125" style="186" bestFit="1" customWidth="1"/>
    <col min="2619" max="2619" width="4" style="186" customWidth="1"/>
    <col min="2620" max="2620" width="4.88671875" style="186" bestFit="1" customWidth="1"/>
    <col min="2621" max="2621" width="4.44140625" style="186" customWidth="1"/>
    <col min="2622" max="2622" width="4.109375" style="186" customWidth="1"/>
    <col min="2623" max="2623" width="4.33203125" style="186" bestFit="1" customWidth="1"/>
    <col min="2624" max="2624" width="5.88671875" style="186" bestFit="1" customWidth="1"/>
    <col min="2625" max="2625" width="5.6640625" style="186" customWidth="1"/>
    <col min="2626" max="2626" width="6" style="186" customWidth="1"/>
    <col min="2627" max="2627" width="6.109375" style="186" customWidth="1"/>
    <col min="2628" max="2826" width="7.88671875" style="186"/>
    <col min="2827" max="2827" width="4.33203125" style="186" bestFit="1" customWidth="1"/>
    <col min="2828" max="2828" width="34" style="186" customWidth="1"/>
    <col min="2829" max="2829" width="4.6640625" style="186" customWidth="1"/>
    <col min="2830" max="2832" width="5.88671875" style="186" customWidth="1"/>
    <col min="2833" max="2833" width="6" style="186" customWidth="1"/>
    <col min="2834" max="2834" width="4.5546875" style="186" customWidth="1"/>
    <col min="2835" max="2835" width="5.44140625" style="186" customWidth="1"/>
    <col min="2836" max="2838" width="5.6640625" style="186" bestFit="1" customWidth="1"/>
    <col min="2839" max="2839" width="5.33203125" style="186" customWidth="1"/>
    <col min="2840" max="2840" width="4.33203125" style="186" bestFit="1" customWidth="1"/>
    <col min="2841" max="2841" width="5.5546875" style="186" bestFit="1" customWidth="1"/>
    <col min="2842" max="2842" width="6.33203125" style="186" customWidth="1"/>
    <col min="2843" max="2843" width="5" style="186" customWidth="1"/>
    <col min="2844" max="2844" width="5.44140625" style="186" bestFit="1" customWidth="1"/>
    <col min="2845" max="2847" width="4.33203125" style="186" bestFit="1" customWidth="1"/>
    <col min="2848" max="2848" width="4.5546875" style="186" customWidth="1"/>
    <col min="2849" max="2850" width="4.33203125" style="186" bestFit="1" customWidth="1"/>
    <col min="2851" max="2851" width="5.33203125" style="186" customWidth="1"/>
    <col min="2852" max="2853" width="4.88671875" style="186" customWidth="1"/>
    <col min="2854" max="2858" width="4.33203125" style="186" customWidth="1"/>
    <col min="2859" max="2862" width="4.6640625" style="186" customWidth="1"/>
    <col min="2863" max="2863" width="6" style="186" bestFit="1" customWidth="1"/>
    <col min="2864" max="2865" width="4.33203125" style="186" bestFit="1" customWidth="1"/>
    <col min="2866" max="2866" width="4.6640625" style="186" customWidth="1"/>
    <col min="2867" max="2867" width="5.109375" style="186" bestFit="1" customWidth="1"/>
    <col min="2868" max="2868" width="5.5546875" style="186" bestFit="1" customWidth="1"/>
    <col min="2869" max="2869" width="4.109375" style="186" customWidth="1"/>
    <col min="2870" max="2870" width="5.5546875" style="186" bestFit="1" customWidth="1"/>
    <col min="2871" max="2872" width="4" style="186" customWidth="1"/>
    <col min="2873" max="2874" width="4.33203125" style="186" bestFit="1" customWidth="1"/>
    <col min="2875" max="2875" width="4" style="186" customWidth="1"/>
    <col min="2876" max="2876" width="4.88671875" style="186" bestFit="1" customWidth="1"/>
    <col min="2877" max="2877" width="4.44140625" style="186" customWidth="1"/>
    <col min="2878" max="2878" width="4.109375" style="186" customWidth="1"/>
    <col min="2879" max="2879" width="4.33203125" style="186" bestFit="1" customWidth="1"/>
    <col min="2880" max="2880" width="5.88671875" style="186" bestFit="1" customWidth="1"/>
    <col min="2881" max="2881" width="5.6640625" style="186" customWidth="1"/>
    <col min="2882" max="2882" width="6" style="186" customWidth="1"/>
    <col min="2883" max="2883" width="6.109375" style="186" customWidth="1"/>
    <col min="2884" max="3082" width="7.88671875" style="186"/>
    <col min="3083" max="3083" width="4.33203125" style="186" bestFit="1" customWidth="1"/>
    <col min="3084" max="3084" width="34" style="186" customWidth="1"/>
    <col min="3085" max="3085" width="4.6640625" style="186" customWidth="1"/>
    <col min="3086" max="3088" width="5.88671875" style="186" customWidth="1"/>
    <col min="3089" max="3089" width="6" style="186" customWidth="1"/>
    <col min="3090" max="3090" width="4.5546875" style="186" customWidth="1"/>
    <col min="3091" max="3091" width="5.44140625" style="186" customWidth="1"/>
    <col min="3092" max="3094" width="5.6640625" style="186" bestFit="1" customWidth="1"/>
    <col min="3095" max="3095" width="5.33203125" style="186" customWidth="1"/>
    <col min="3096" max="3096" width="4.33203125" style="186" bestFit="1" customWidth="1"/>
    <col min="3097" max="3097" width="5.5546875" style="186" bestFit="1" customWidth="1"/>
    <col min="3098" max="3098" width="6.33203125" style="186" customWidth="1"/>
    <col min="3099" max="3099" width="5" style="186" customWidth="1"/>
    <col min="3100" max="3100" width="5.44140625" style="186" bestFit="1" customWidth="1"/>
    <col min="3101" max="3103" width="4.33203125" style="186" bestFit="1" customWidth="1"/>
    <col min="3104" max="3104" width="4.5546875" style="186" customWidth="1"/>
    <col min="3105" max="3106" width="4.33203125" style="186" bestFit="1" customWidth="1"/>
    <col min="3107" max="3107" width="5.33203125" style="186" customWidth="1"/>
    <col min="3108" max="3109" width="4.88671875" style="186" customWidth="1"/>
    <col min="3110" max="3114" width="4.33203125" style="186" customWidth="1"/>
    <col min="3115" max="3118" width="4.6640625" style="186" customWidth="1"/>
    <col min="3119" max="3119" width="6" style="186" bestFit="1" customWidth="1"/>
    <col min="3120" max="3121" width="4.33203125" style="186" bestFit="1" customWidth="1"/>
    <col min="3122" max="3122" width="4.6640625" style="186" customWidth="1"/>
    <col min="3123" max="3123" width="5.109375" style="186" bestFit="1" customWidth="1"/>
    <col min="3124" max="3124" width="5.5546875" style="186" bestFit="1" customWidth="1"/>
    <col min="3125" max="3125" width="4.109375" style="186" customWidth="1"/>
    <col min="3126" max="3126" width="5.5546875" style="186" bestFit="1" customWidth="1"/>
    <col min="3127" max="3128" width="4" style="186" customWidth="1"/>
    <col min="3129" max="3130" width="4.33203125" style="186" bestFit="1" customWidth="1"/>
    <col min="3131" max="3131" width="4" style="186" customWidth="1"/>
    <col min="3132" max="3132" width="4.88671875" style="186" bestFit="1" customWidth="1"/>
    <col min="3133" max="3133" width="4.44140625" style="186" customWidth="1"/>
    <col min="3134" max="3134" width="4.109375" style="186" customWidth="1"/>
    <col min="3135" max="3135" width="4.33203125" style="186" bestFit="1" customWidth="1"/>
    <col min="3136" max="3136" width="5.88671875" style="186" bestFit="1" customWidth="1"/>
    <col min="3137" max="3137" width="5.6640625" style="186" customWidth="1"/>
    <col min="3138" max="3138" width="6" style="186" customWidth="1"/>
    <col min="3139" max="3139" width="6.109375" style="186" customWidth="1"/>
    <col min="3140" max="3338" width="7.88671875" style="186"/>
    <col min="3339" max="3339" width="4.33203125" style="186" bestFit="1" customWidth="1"/>
    <col min="3340" max="3340" width="34" style="186" customWidth="1"/>
    <col min="3341" max="3341" width="4.6640625" style="186" customWidth="1"/>
    <col min="3342" max="3344" width="5.88671875" style="186" customWidth="1"/>
    <col min="3345" max="3345" width="6" style="186" customWidth="1"/>
    <col min="3346" max="3346" width="4.5546875" style="186" customWidth="1"/>
    <col min="3347" max="3347" width="5.44140625" style="186" customWidth="1"/>
    <col min="3348" max="3350" width="5.6640625" style="186" bestFit="1" customWidth="1"/>
    <col min="3351" max="3351" width="5.33203125" style="186" customWidth="1"/>
    <col min="3352" max="3352" width="4.33203125" style="186" bestFit="1" customWidth="1"/>
    <col min="3353" max="3353" width="5.5546875" style="186" bestFit="1" customWidth="1"/>
    <col min="3354" max="3354" width="6.33203125" style="186" customWidth="1"/>
    <col min="3355" max="3355" width="5" style="186" customWidth="1"/>
    <col min="3356" max="3356" width="5.44140625" style="186" bestFit="1" customWidth="1"/>
    <col min="3357" max="3359" width="4.33203125" style="186" bestFit="1" customWidth="1"/>
    <col min="3360" max="3360" width="4.5546875" style="186" customWidth="1"/>
    <col min="3361" max="3362" width="4.33203125" style="186" bestFit="1" customWidth="1"/>
    <col min="3363" max="3363" width="5.33203125" style="186" customWidth="1"/>
    <col min="3364" max="3365" width="4.88671875" style="186" customWidth="1"/>
    <col min="3366" max="3370" width="4.33203125" style="186" customWidth="1"/>
    <col min="3371" max="3374" width="4.6640625" style="186" customWidth="1"/>
    <col min="3375" max="3375" width="6" style="186" bestFit="1" customWidth="1"/>
    <col min="3376" max="3377" width="4.33203125" style="186" bestFit="1" customWidth="1"/>
    <col min="3378" max="3378" width="4.6640625" style="186" customWidth="1"/>
    <col min="3379" max="3379" width="5.109375" style="186" bestFit="1" customWidth="1"/>
    <col min="3380" max="3380" width="5.5546875" style="186" bestFit="1" customWidth="1"/>
    <col min="3381" max="3381" width="4.109375" style="186" customWidth="1"/>
    <col min="3382" max="3382" width="5.5546875" style="186" bestFit="1" customWidth="1"/>
    <col min="3383" max="3384" width="4" style="186" customWidth="1"/>
    <col min="3385" max="3386" width="4.33203125" style="186" bestFit="1" customWidth="1"/>
    <col min="3387" max="3387" width="4" style="186" customWidth="1"/>
    <col min="3388" max="3388" width="4.88671875" style="186" bestFit="1" customWidth="1"/>
    <col min="3389" max="3389" width="4.44140625" style="186" customWidth="1"/>
    <col min="3390" max="3390" width="4.109375" style="186" customWidth="1"/>
    <col min="3391" max="3391" width="4.33203125" style="186" bestFit="1" customWidth="1"/>
    <col min="3392" max="3392" width="5.88671875" style="186" bestFit="1" customWidth="1"/>
    <col min="3393" max="3393" width="5.6640625" style="186" customWidth="1"/>
    <col min="3394" max="3394" width="6" style="186" customWidth="1"/>
    <col min="3395" max="3395" width="6.109375" style="186" customWidth="1"/>
    <col min="3396" max="3594" width="7.88671875" style="186"/>
    <col min="3595" max="3595" width="4.33203125" style="186" bestFit="1" customWidth="1"/>
    <col min="3596" max="3596" width="34" style="186" customWidth="1"/>
    <col min="3597" max="3597" width="4.6640625" style="186" customWidth="1"/>
    <col min="3598" max="3600" width="5.88671875" style="186" customWidth="1"/>
    <col min="3601" max="3601" width="6" style="186" customWidth="1"/>
    <col min="3602" max="3602" width="4.5546875" style="186" customWidth="1"/>
    <col min="3603" max="3603" width="5.44140625" style="186" customWidth="1"/>
    <col min="3604" max="3606" width="5.6640625" style="186" bestFit="1" customWidth="1"/>
    <col min="3607" max="3607" width="5.33203125" style="186" customWidth="1"/>
    <col min="3608" max="3608" width="4.33203125" style="186" bestFit="1" customWidth="1"/>
    <col min="3609" max="3609" width="5.5546875" style="186" bestFit="1" customWidth="1"/>
    <col min="3610" max="3610" width="6.33203125" style="186" customWidth="1"/>
    <col min="3611" max="3611" width="5" style="186" customWidth="1"/>
    <col min="3612" max="3612" width="5.44140625" style="186" bestFit="1" customWidth="1"/>
    <col min="3613" max="3615" width="4.33203125" style="186" bestFit="1" customWidth="1"/>
    <col min="3616" max="3616" width="4.5546875" style="186" customWidth="1"/>
    <col min="3617" max="3618" width="4.33203125" style="186" bestFit="1" customWidth="1"/>
    <col min="3619" max="3619" width="5.33203125" style="186" customWidth="1"/>
    <col min="3620" max="3621" width="4.88671875" style="186" customWidth="1"/>
    <col min="3622" max="3626" width="4.33203125" style="186" customWidth="1"/>
    <col min="3627" max="3630" width="4.6640625" style="186" customWidth="1"/>
    <col min="3631" max="3631" width="6" style="186" bestFit="1" customWidth="1"/>
    <col min="3632" max="3633" width="4.33203125" style="186" bestFit="1" customWidth="1"/>
    <col min="3634" max="3634" width="4.6640625" style="186" customWidth="1"/>
    <col min="3635" max="3635" width="5.109375" style="186" bestFit="1" customWidth="1"/>
    <col min="3636" max="3636" width="5.5546875" style="186" bestFit="1" customWidth="1"/>
    <col min="3637" max="3637" width="4.109375" style="186" customWidth="1"/>
    <col min="3638" max="3638" width="5.5546875" style="186" bestFit="1" customWidth="1"/>
    <col min="3639" max="3640" width="4" style="186" customWidth="1"/>
    <col min="3641" max="3642" width="4.33203125" style="186" bestFit="1" customWidth="1"/>
    <col min="3643" max="3643" width="4" style="186" customWidth="1"/>
    <col min="3644" max="3644" width="4.88671875" style="186" bestFit="1" customWidth="1"/>
    <col min="3645" max="3645" width="4.44140625" style="186" customWidth="1"/>
    <col min="3646" max="3646" width="4.109375" style="186" customWidth="1"/>
    <col min="3647" max="3647" width="4.33203125" style="186" bestFit="1" customWidth="1"/>
    <col min="3648" max="3648" width="5.88671875" style="186" bestFit="1" customWidth="1"/>
    <col min="3649" max="3649" width="5.6640625" style="186" customWidth="1"/>
    <col min="3650" max="3650" width="6" style="186" customWidth="1"/>
    <col min="3651" max="3651" width="6.109375" style="186" customWidth="1"/>
    <col min="3652" max="3850" width="7.88671875" style="186"/>
    <col min="3851" max="3851" width="4.33203125" style="186" bestFit="1" customWidth="1"/>
    <col min="3852" max="3852" width="34" style="186" customWidth="1"/>
    <col min="3853" max="3853" width="4.6640625" style="186" customWidth="1"/>
    <col min="3854" max="3856" width="5.88671875" style="186" customWidth="1"/>
    <col min="3857" max="3857" width="6" style="186" customWidth="1"/>
    <col min="3858" max="3858" width="4.5546875" style="186" customWidth="1"/>
    <col min="3859" max="3859" width="5.44140625" style="186" customWidth="1"/>
    <col min="3860" max="3862" width="5.6640625" style="186" bestFit="1" customWidth="1"/>
    <col min="3863" max="3863" width="5.33203125" style="186" customWidth="1"/>
    <col min="3864" max="3864" width="4.33203125" style="186" bestFit="1" customWidth="1"/>
    <col min="3865" max="3865" width="5.5546875" style="186" bestFit="1" customWidth="1"/>
    <col min="3866" max="3866" width="6.33203125" style="186" customWidth="1"/>
    <col min="3867" max="3867" width="5" style="186" customWidth="1"/>
    <col min="3868" max="3868" width="5.44140625" style="186" bestFit="1" customWidth="1"/>
    <col min="3869" max="3871" width="4.33203125" style="186" bestFit="1" customWidth="1"/>
    <col min="3872" max="3872" width="4.5546875" style="186" customWidth="1"/>
    <col min="3873" max="3874" width="4.33203125" style="186" bestFit="1" customWidth="1"/>
    <col min="3875" max="3875" width="5.33203125" style="186" customWidth="1"/>
    <col min="3876" max="3877" width="4.88671875" style="186" customWidth="1"/>
    <col min="3878" max="3882" width="4.33203125" style="186" customWidth="1"/>
    <col min="3883" max="3886" width="4.6640625" style="186" customWidth="1"/>
    <col min="3887" max="3887" width="6" style="186" bestFit="1" customWidth="1"/>
    <col min="3888" max="3889" width="4.33203125" style="186" bestFit="1" customWidth="1"/>
    <col min="3890" max="3890" width="4.6640625" style="186" customWidth="1"/>
    <col min="3891" max="3891" width="5.109375" style="186" bestFit="1" customWidth="1"/>
    <col min="3892" max="3892" width="5.5546875" style="186" bestFit="1" customWidth="1"/>
    <col min="3893" max="3893" width="4.109375" style="186" customWidth="1"/>
    <col min="3894" max="3894" width="5.5546875" style="186" bestFit="1" customWidth="1"/>
    <col min="3895" max="3896" width="4" style="186" customWidth="1"/>
    <col min="3897" max="3898" width="4.33203125" style="186" bestFit="1" customWidth="1"/>
    <col min="3899" max="3899" width="4" style="186" customWidth="1"/>
    <col min="3900" max="3900" width="4.88671875" style="186" bestFit="1" customWidth="1"/>
    <col min="3901" max="3901" width="4.44140625" style="186" customWidth="1"/>
    <col min="3902" max="3902" width="4.109375" style="186" customWidth="1"/>
    <col min="3903" max="3903" width="4.33203125" style="186" bestFit="1" customWidth="1"/>
    <col min="3904" max="3904" width="5.88671875" style="186" bestFit="1" customWidth="1"/>
    <col min="3905" max="3905" width="5.6640625" style="186" customWidth="1"/>
    <col min="3906" max="3906" width="6" style="186" customWidth="1"/>
    <col min="3907" max="3907" width="6.109375" style="186" customWidth="1"/>
    <col min="3908" max="4106" width="7.88671875" style="186"/>
    <col min="4107" max="4107" width="4.33203125" style="186" bestFit="1" customWidth="1"/>
    <col min="4108" max="4108" width="34" style="186" customWidth="1"/>
    <col min="4109" max="4109" width="4.6640625" style="186" customWidth="1"/>
    <col min="4110" max="4112" width="5.88671875" style="186" customWidth="1"/>
    <col min="4113" max="4113" width="6" style="186" customWidth="1"/>
    <col min="4114" max="4114" width="4.5546875" style="186" customWidth="1"/>
    <col min="4115" max="4115" width="5.44140625" style="186" customWidth="1"/>
    <col min="4116" max="4118" width="5.6640625" style="186" bestFit="1" customWidth="1"/>
    <col min="4119" max="4119" width="5.33203125" style="186" customWidth="1"/>
    <col min="4120" max="4120" width="4.33203125" style="186" bestFit="1" customWidth="1"/>
    <col min="4121" max="4121" width="5.5546875" style="186" bestFit="1" customWidth="1"/>
    <col min="4122" max="4122" width="6.33203125" style="186" customWidth="1"/>
    <col min="4123" max="4123" width="5" style="186" customWidth="1"/>
    <col min="4124" max="4124" width="5.44140625" style="186" bestFit="1" customWidth="1"/>
    <col min="4125" max="4127" width="4.33203125" style="186" bestFit="1" customWidth="1"/>
    <col min="4128" max="4128" width="4.5546875" style="186" customWidth="1"/>
    <col min="4129" max="4130" width="4.33203125" style="186" bestFit="1" customWidth="1"/>
    <col min="4131" max="4131" width="5.33203125" style="186" customWidth="1"/>
    <col min="4132" max="4133" width="4.88671875" style="186" customWidth="1"/>
    <col min="4134" max="4138" width="4.33203125" style="186" customWidth="1"/>
    <col min="4139" max="4142" width="4.6640625" style="186" customWidth="1"/>
    <col min="4143" max="4143" width="6" style="186" bestFit="1" customWidth="1"/>
    <col min="4144" max="4145" width="4.33203125" style="186" bestFit="1" customWidth="1"/>
    <col min="4146" max="4146" width="4.6640625" style="186" customWidth="1"/>
    <col min="4147" max="4147" width="5.109375" style="186" bestFit="1" customWidth="1"/>
    <col min="4148" max="4148" width="5.5546875" style="186" bestFit="1" customWidth="1"/>
    <col min="4149" max="4149" width="4.109375" style="186" customWidth="1"/>
    <col min="4150" max="4150" width="5.5546875" style="186" bestFit="1" customWidth="1"/>
    <col min="4151" max="4152" width="4" style="186" customWidth="1"/>
    <col min="4153" max="4154" width="4.33203125" style="186" bestFit="1" customWidth="1"/>
    <col min="4155" max="4155" width="4" style="186" customWidth="1"/>
    <col min="4156" max="4156" width="4.88671875" style="186" bestFit="1" customWidth="1"/>
    <col min="4157" max="4157" width="4.44140625" style="186" customWidth="1"/>
    <col min="4158" max="4158" width="4.109375" style="186" customWidth="1"/>
    <col min="4159" max="4159" width="4.33203125" style="186" bestFit="1" customWidth="1"/>
    <col min="4160" max="4160" width="5.88671875" style="186" bestFit="1" customWidth="1"/>
    <col min="4161" max="4161" width="5.6640625" style="186" customWidth="1"/>
    <col min="4162" max="4162" width="6" style="186" customWidth="1"/>
    <col min="4163" max="4163" width="6.109375" style="186" customWidth="1"/>
    <col min="4164" max="4362" width="7.88671875" style="186"/>
    <col min="4363" max="4363" width="4.33203125" style="186" bestFit="1" customWidth="1"/>
    <col min="4364" max="4364" width="34" style="186" customWidth="1"/>
    <col min="4365" max="4365" width="4.6640625" style="186" customWidth="1"/>
    <col min="4366" max="4368" width="5.88671875" style="186" customWidth="1"/>
    <col min="4369" max="4369" width="6" style="186" customWidth="1"/>
    <col min="4370" max="4370" width="4.5546875" style="186" customWidth="1"/>
    <col min="4371" max="4371" width="5.44140625" style="186" customWidth="1"/>
    <col min="4372" max="4374" width="5.6640625" style="186" bestFit="1" customWidth="1"/>
    <col min="4375" max="4375" width="5.33203125" style="186" customWidth="1"/>
    <col min="4376" max="4376" width="4.33203125" style="186" bestFit="1" customWidth="1"/>
    <col min="4377" max="4377" width="5.5546875" style="186" bestFit="1" customWidth="1"/>
    <col min="4378" max="4378" width="6.33203125" style="186" customWidth="1"/>
    <col min="4379" max="4379" width="5" style="186" customWidth="1"/>
    <col min="4380" max="4380" width="5.44140625" style="186" bestFit="1" customWidth="1"/>
    <col min="4381" max="4383" width="4.33203125" style="186" bestFit="1" customWidth="1"/>
    <col min="4384" max="4384" width="4.5546875" style="186" customWidth="1"/>
    <col min="4385" max="4386" width="4.33203125" style="186" bestFit="1" customWidth="1"/>
    <col min="4387" max="4387" width="5.33203125" style="186" customWidth="1"/>
    <col min="4388" max="4389" width="4.88671875" style="186" customWidth="1"/>
    <col min="4390" max="4394" width="4.33203125" style="186" customWidth="1"/>
    <col min="4395" max="4398" width="4.6640625" style="186" customWidth="1"/>
    <col min="4399" max="4399" width="6" style="186" bestFit="1" customWidth="1"/>
    <col min="4400" max="4401" width="4.33203125" style="186" bestFit="1" customWidth="1"/>
    <col min="4402" max="4402" width="4.6640625" style="186" customWidth="1"/>
    <col min="4403" max="4403" width="5.109375" style="186" bestFit="1" customWidth="1"/>
    <col min="4404" max="4404" width="5.5546875" style="186" bestFit="1" customWidth="1"/>
    <col min="4405" max="4405" width="4.109375" style="186" customWidth="1"/>
    <col min="4406" max="4406" width="5.5546875" style="186" bestFit="1" customWidth="1"/>
    <col min="4407" max="4408" width="4" style="186" customWidth="1"/>
    <col min="4409" max="4410" width="4.33203125" style="186" bestFit="1" customWidth="1"/>
    <col min="4411" max="4411" width="4" style="186" customWidth="1"/>
    <col min="4412" max="4412" width="4.88671875" style="186" bestFit="1" customWidth="1"/>
    <col min="4413" max="4413" width="4.44140625" style="186" customWidth="1"/>
    <col min="4414" max="4414" width="4.109375" style="186" customWidth="1"/>
    <col min="4415" max="4415" width="4.33203125" style="186" bestFit="1" customWidth="1"/>
    <col min="4416" max="4416" width="5.88671875" style="186" bestFit="1" customWidth="1"/>
    <col min="4417" max="4417" width="5.6640625" style="186" customWidth="1"/>
    <col min="4418" max="4418" width="6" style="186" customWidth="1"/>
    <col min="4419" max="4419" width="6.109375" style="186" customWidth="1"/>
    <col min="4420" max="4618" width="7.88671875" style="186"/>
    <col min="4619" max="4619" width="4.33203125" style="186" bestFit="1" customWidth="1"/>
    <col min="4620" max="4620" width="34" style="186" customWidth="1"/>
    <col min="4621" max="4621" width="4.6640625" style="186" customWidth="1"/>
    <col min="4622" max="4624" width="5.88671875" style="186" customWidth="1"/>
    <col min="4625" max="4625" width="6" style="186" customWidth="1"/>
    <col min="4626" max="4626" width="4.5546875" style="186" customWidth="1"/>
    <col min="4627" max="4627" width="5.44140625" style="186" customWidth="1"/>
    <col min="4628" max="4630" width="5.6640625" style="186" bestFit="1" customWidth="1"/>
    <col min="4631" max="4631" width="5.33203125" style="186" customWidth="1"/>
    <col min="4632" max="4632" width="4.33203125" style="186" bestFit="1" customWidth="1"/>
    <col min="4633" max="4633" width="5.5546875" style="186" bestFit="1" customWidth="1"/>
    <col min="4634" max="4634" width="6.33203125" style="186" customWidth="1"/>
    <col min="4635" max="4635" width="5" style="186" customWidth="1"/>
    <col min="4636" max="4636" width="5.44140625" style="186" bestFit="1" customWidth="1"/>
    <col min="4637" max="4639" width="4.33203125" style="186" bestFit="1" customWidth="1"/>
    <col min="4640" max="4640" width="4.5546875" style="186" customWidth="1"/>
    <col min="4641" max="4642" width="4.33203125" style="186" bestFit="1" customWidth="1"/>
    <col min="4643" max="4643" width="5.33203125" style="186" customWidth="1"/>
    <col min="4644" max="4645" width="4.88671875" style="186" customWidth="1"/>
    <col min="4646" max="4650" width="4.33203125" style="186" customWidth="1"/>
    <col min="4651" max="4654" width="4.6640625" style="186" customWidth="1"/>
    <col min="4655" max="4655" width="6" style="186" bestFit="1" customWidth="1"/>
    <col min="4656" max="4657" width="4.33203125" style="186" bestFit="1" customWidth="1"/>
    <col min="4658" max="4658" width="4.6640625" style="186" customWidth="1"/>
    <col min="4659" max="4659" width="5.109375" style="186" bestFit="1" customWidth="1"/>
    <col min="4660" max="4660" width="5.5546875" style="186" bestFit="1" customWidth="1"/>
    <col min="4661" max="4661" width="4.109375" style="186" customWidth="1"/>
    <col min="4662" max="4662" width="5.5546875" style="186" bestFit="1" customWidth="1"/>
    <col min="4663" max="4664" width="4" style="186" customWidth="1"/>
    <col min="4665" max="4666" width="4.33203125" style="186" bestFit="1" customWidth="1"/>
    <col min="4667" max="4667" width="4" style="186" customWidth="1"/>
    <col min="4668" max="4668" width="4.88671875" style="186" bestFit="1" customWidth="1"/>
    <col min="4669" max="4669" width="4.44140625" style="186" customWidth="1"/>
    <col min="4670" max="4670" width="4.109375" style="186" customWidth="1"/>
    <col min="4671" max="4671" width="4.33203125" style="186" bestFit="1" customWidth="1"/>
    <col min="4672" max="4672" width="5.88671875" style="186" bestFit="1" customWidth="1"/>
    <col min="4673" max="4673" width="5.6640625" style="186" customWidth="1"/>
    <col min="4674" max="4674" width="6" style="186" customWidth="1"/>
    <col min="4675" max="4675" width="6.109375" style="186" customWidth="1"/>
    <col min="4676" max="4874" width="7.88671875" style="186"/>
    <col min="4875" max="4875" width="4.33203125" style="186" bestFit="1" customWidth="1"/>
    <col min="4876" max="4876" width="34" style="186" customWidth="1"/>
    <col min="4877" max="4877" width="4.6640625" style="186" customWidth="1"/>
    <col min="4878" max="4880" width="5.88671875" style="186" customWidth="1"/>
    <col min="4881" max="4881" width="6" style="186" customWidth="1"/>
    <col min="4882" max="4882" width="4.5546875" style="186" customWidth="1"/>
    <col min="4883" max="4883" width="5.44140625" style="186" customWidth="1"/>
    <col min="4884" max="4886" width="5.6640625" style="186" bestFit="1" customWidth="1"/>
    <col min="4887" max="4887" width="5.33203125" style="186" customWidth="1"/>
    <col min="4888" max="4888" width="4.33203125" style="186" bestFit="1" customWidth="1"/>
    <col min="4889" max="4889" width="5.5546875" style="186" bestFit="1" customWidth="1"/>
    <col min="4890" max="4890" width="6.33203125" style="186" customWidth="1"/>
    <col min="4891" max="4891" width="5" style="186" customWidth="1"/>
    <col min="4892" max="4892" width="5.44140625" style="186" bestFit="1" customWidth="1"/>
    <col min="4893" max="4895" width="4.33203125" style="186" bestFit="1" customWidth="1"/>
    <col min="4896" max="4896" width="4.5546875" style="186" customWidth="1"/>
    <col min="4897" max="4898" width="4.33203125" style="186" bestFit="1" customWidth="1"/>
    <col min="4899" max="4899" width="5.33203125" style="186" customWidth="1"/>
    <col min="4900" max="4901" width="4.88671875" style="186" customWidth="1"/>
    <col min="4902" max="4906" width="4.33203125" style="186" customWidth="1"/>
    <col min="4907" max="4910" width="4.6640625" style="186" customWidth="1"/>
    <col min="4911" max="4911" width="6" style="186" bestFit="1" customWidth="1"/>
    <col min="4912" max="4913" width="4.33203125" style="186" bestFit="1" customWidth="1"/>
    <col min="4914" max="4914" width="4.6640625" style="186" customWidth="1"/>
    <col min="4915" max="4915" width="5.109375" style="186" bestFit="1" customWidth="1"/>
    <col min="4916" max="4916" width="5.5546875" style="186" bestFit="1" customWidth="1"/>
    <col min="4917" max="4917" width="4.109375" style="186" customWidth="1"/>
    <col min="4918" max="4918" width="5.5546875" style="186" bestFit="1" customWidth="1"/>
    <col min="4919" max="4920" width="4" style="186" customWidth="1"/>
    <col min="4921" max="4922" width="4.33203125" style="186" bestFit="1" customWidth="1"/>
    <col min="4923" max="4923" width="4" style="186" customWidth="1"/>
    <col min="4924" max="4924" width="4.88671875" style="186" bestFit="1" customWidth="1"/>
    <col min="4925" max="4925" width="4.44140625" style="186" customWidth="1"/>
    <col min="4926" max="4926" width="4.109375" style="186" customWidth="1"/>
    <col min="4927" max="4927" width="4.33203125" style="186" bestFit="1" customWidth="1"/>
    <col min="4928" max="4928" width="5.88671875" style="186" bestFit="1" customWidth="1"/>
    <col min="4929" max="4929" width="5.6640625" style="186" customWidth="1"/>
    <col min="4930" max="4930" width="6" style="186" customWidth="1"/>
    <col min="4931" max="4931" width="6.109375" style="186" customWidth="1"/>
    <col min="4932" max="5130" width="7.88671875" style="186"/>
    <col min="5131" max="5131" width="4.33203125" style="186" bestFit="1" customWidth="1"/>
    <col min="5132" max="5132" width="34" style="186" customWidth="1"/>
    <col min="5133" max="5133" width="4.6640625" style="186" customWidth="1"/>
    <col min="5134" max="5136" width="5.88671875" style="186" customWidth="1"/>
    <col min="5137" max="5137" width="6" style="186" customWidth="1"/>
    <col min="5138" max="5138" width="4.5546875" style="186" customWidth="1"/>
    <col min="5139" max="5139" width="5.44140625" style="186" customWidth="1"/>
    <col min="5140" max="5142" width="5.6640625" style="186" bestFit="1" customWidth="1"/>
    <col min="5143" max="5143" width="5.33203125" style="186" customWidth="1"/>
    <col min="5144" max="5144" width="4.33203125" style="186" bestFit="1" customWidth="1"/>
    <col min="5145" max="5145" width="5.5546875" style="186" bestFit="1" customWidth="1"/>
    <col min="5146" max="5146" width="6.33203125" style="186" customWidth="1"/>
    <col min="5147" max="5147" width="5" style="186" customWidth="1"/>
    <col min="5148" max="5148" width="5.44140625" style="186" bestFit="1" customWidth="1"/>
    <col min="5149" max="5151" width="4.33203125" style="186" bestFit="1" customWidth="1"/>
    <col min="5152" max="5152" width="4.5546875" style="186" customWidth="1"/>
    <col min="5153" max="5154" width="4.33203125" style="186" bestFit="1" customWidth="1"/>
    <col min="5155" max="5155" width="5.33203125" style="186" customWidth="1"/>
    <col min="5156" max="5157" width="4.88671875" style="186" customWidth="1"/>
    <col min="5158" max="5162" width="4.33203125" style="186" customWidth="1"/>
    <col min="5163" max="5166" width="4.6640625" style="186" customWidth="1"/>
    <col min="5167" max="5167" width="6" style="186" bestFit="1" customWidth="1"/>
    <col min="5168" max="5169" width="4.33203125" style="186" bestFit="1" customWidth="1"/>
    <col min="5170" max="5170" width="4.6640625" style="186" customWidth="1"/>
    <col min="5171" max="5171" width="5.109375" style="186" bestFit="1" customWidth="1"/>
    <col min="5172" max="5172" width="5.5546875" style="186" bestFit="1" customWidth="1"/>
    <col min="5173" max="5173" width="4.109375" style="186" customWidth="1"/>
    <col min="5174" max="5174" width="5.5546875" style="186" bestFit="1" customWidth="1"/>
    <col min="5175" max="5176" width="4" style="186" customWidth="1"/>
    <col min="5177" max="5178" width="4.33203125" style="186" bestFit="1" customWidth="1"/>
    <col min="5179" max="5179" width="4" style="186" customWidth="1"/>
    <col min="5180" max="5180" width="4.88671875" style="186" bestFit="1" customWidth="1"/>
    <col min="5181" max="5181" width="4.44140625" style="186" customWidth="1"/>
    <col min="5182" max="5182" width="4.109375" style="186" customWidth="1"/>
    <col min="5183" max="5183" width="4.33203125" style="186" bestFit="1" customWidth="1"/>
    <col min="5184" max="5184" width="5.88671875" style="186" bestFit="1" customWidth="1"/>
    <col min="5185" max="5185" width="5.6640625" style="186" customWidth="1"/>
    <col min="5186" max="5186" width="6" style="186" customWidth="1"/>
    <col min="5187" max="5187" width="6.109375" style="186" customWidth="1"/>
    <col min="5188" max="5386" width="7.88671875" style="186"/>
    <col min="5387" max="5387" width="4.33203125" style="186" bestFit="1" customWidth="1"/>
    <col min="5388" max="5388" width="34" style="186" customWidth="1"/>
    <col min="5389" max="5389" width="4.6640625" style="186" customWidth="1"/>
    <col min="5390" max="5392" width="5.88671875" style="186" customWidth="1"/>
    <col min="5393" max="5393" width="6" style="186" customWidth="1"/>
    <col min="5394" max="5394" width="4.5546875" style="186" customWidth="1"/>
    <col min="5395" max="5395" width="5.44140625" style="186" customWidth="1"/>
    <col min="5396" max="5398" width="5.6640625" style="186" bestFit="1" customWidth="1"/>
    <col min="5399" max="5399" width="5.33203125" style="186" customWidth="1"/>
    <col min="5400" max="5400" width="4.33203125" style="186" bestFit="1" customWidth="1"/>
    <col min="5401" max="5401" width="5.5546875" style="186" bestFit="1" customWidth="1"/>
    <col min="5402" max="5402" width="6.33203125" style="186" customWidth="1"/>
    <col min="5403" max="5403" width="5" style="186" customWidth="1"/>
    <col min="5404" max="5404" width="5.44140625" style="186" bestFit="1" customWidth="1"/>
    <col min="5405" max="5407" width="4.33203125" style="186" bestFit="1" customWidth="1"/>
    <col min="5408" max="5408" width="4.5546875" style="186" customWidth="1"/>
    <col min="5409" max="5410" width="4.33203125" style="186" bestFit="1" customWidth="1"/>
    <col min="5411" max="5411" width="5.33203125" style="186" customWidth="1"/>
    <col min="5412" max="5413" width="4.88671875" style="186" customWidth="1"/>
    <col min="5414" max="5418" width="4.33203125" style="186" customWidth="1"/>
    <col min="5419" max="5422" width="4.6640625" style="186" customWidth="1"/>
    <col min="5423" max="5423" width="6" style="186" bestFit="1" customWidth="1"/>
    <col min="5424" max="5425" width="4.33203125" style="186" bestFit="1" customWidth="1"/>
    <col min="5426" max="5426" width="4.6640625" style="186" customWidth="1"/>
    <col min="5427" max="5427" width="5.109375" style="186" bestFit="1" customWidth="1"/>
    <col min="5428" max="5428" width="5.5546875" style="186" bestFit="1" customWidth="1"/>
    <col min="5429" max="5429" width="4.109375" style="186" customWidth="1"/>
    <col min="5430" max="5430" width="5.5546875" style="186" bestFit="1" customWidth="1"/>
    <col min="5431" max="5432" width="4" style="186" customWidth="1"/>
    <col min="5433" max="5434" width="4.33203125" style="186" bestFit="1" customWidth="1"/>
    <col min="5435" max="5435" width="4" style="186" customWidth="1"/>
    <col min="5436" max="5436" width="4.88671875" style="186" bestFit="1" customWidth="1"/>
    <col min="5437" max="5437" width="4.44140625" style="186" customWidth="1"/>
    <col min="5438" max="5438" width="4.109375" style="186" customWidth="1"/>
    <col min="5439" max="5439" width="4.33203125" style="186" bestFit="1" customWidth="1"/>
    <col min="5440" max="5440" width="5.88671875" style="186" bestFit="1" customWidth="1"/>
    <col min="5441" max="5441" width="5.6640625" style="186" customWidth="1"/>
    <col min="5442" max="5442" width="6" style="186" customWidth="1"/>
    <col min="5443" max="5443" width="6.109375" style="186" customWidth="1"/>
    <col min="5444" max="5642" width="7.88671875" style="186"/>
    <col min="5643" max="5643" width="4.33203125" style="186" bestFit="1" customWidth="1"/>
    <col min="5644" max="5644" width="34" style="186" customWidth="1"/>
    <col min="5645" max="5645" width="4.6640625" style="186" customWidth="1"/>
    <col min="5646" max="5648" width="5.88671875" style="186" customWidth="1"/>
    <col min="5649" max="5649" width="6" style="186" customWidth="1"/>
    <col min="5650" max="5650" width="4.5546875" style="186" customWidth="1"/>
    <col min="5651" max="5651" width="5.44140625" style="186" customWidth="1"/>
    <col min="5652" max="5654" width="5.6640625" style="186" bestFit="1" customWidth="1"/>
    <col min="5655" max="5655" width="5.33203125" style="186" customWidth="1"/>
    <col min="5656" max="5656" width="4.33203125" style="186" bestFit="1" customWidth="1"/>
    <col min="5657" max="5657" width="5.5546875" style="186" bestFit="1" customWidth="1"/>
    <col min="5658" max="5658" width="6.33203125" style="186" customWidth="1"/>
    <col min="5659" max="5659" width="5" style="186" customWidth="1"/>
    <col min="5660" max="5660" width="5.44140625" style="186" bestFit="1" customWidth="1"/>
    <col min="5661" max="5663" width="4.33203125" style="186" bestFit="1" customWidth="1"/>
    <col min="5664" max="5664" width="4.5546875" style="186" customWidth="1"/>
    <col min="5665" max="5666" width="4.33203125" style="186" bestFit="1" customWidth="1"/>
    <col min="5667" max="5667" width="5.33203125" style="186" customWidth="1"/>
    <col min="5668" max="5669" width="4.88671875" style="186" customWidth="1"/>
    <col min="5670" max="5674" width="4.33203125" style="186" customWidth="1"/>
    <col min="5675" max="5678" width="4.6640625" style="186" customWidth="1"/>
    <col min="5679" max="5679" width="6" style="186" bestFit="1" customWidth="1"/>
    <col min="5680" max="5681" width="4.33203125" style="186" bestFit="1" customWidth="1"/>
    <col min="5682" max="5682" width="4.6640625" style="186" customWidth="1"/>
    <col min="5683" max="5683" width="5.109375" style="186" bestFit="1" customWidth="1"/>
    <col min="5684" max="5684" width="5.5546875" style="186" bestFit="1" customWidth="1"/>
    <col min="5685" max="5685" width="4.109375" style="186" customWidth="1"/>
    <col min="5686" max="5686" width="5.5546875" style="186" bestFit="1" customWidth="1"/>
    <col min="5687" max="5688" width="4" style="186" customWidth="1"/>
    <col min="5689" max="5690" width="4.33203125" style="186" bestFit="1" customWidth="1"/>
    <col min="5691" max="5691" width="4" style="186" customWidth="1"/>
    <col min="5692" max="5692" width="4.88671875" style="186" bestFit="1" customWidth="1"/>
    <col min="5693" max="5693" width="4.44140625" style="186" customWidth="1"/>
    <col min="5694" max="5694" width="4.109375" style="186" customWidth="1"/>
    <col min="5695" max="5695" width="4.33203125" style="186" bestFit="1" customWidth="1"/>
    <col min="5696" max="5696" width="5.88671875" style="186" bestFit="1" customWidth="1"/>
    <col min="5697" max="5697" width="5.6640625" style="186" customWidth="1"/>
    <col min="5698" max="5698" width="6" style="186" customWidth="1"/>
    <col min="5699" max="5699" width="6.109375" style="186" customWidth="1"/>
    <col min="5700" max="5898" width="7.88671875" style="186"/>
    <col min="5899" max="5899" width="4.33203125" style="186" bestFit="1" customWidth="1"/>
    <col min="5900" max="5900" width="34" style="186" customWidth="1"/>
    <col min="5901" max="5901" width="4.6640625" style="186" customWidth="1"/>
    <col min="5902" max="5904" width="5.88671875" style="186" customWidth="1"/>
    <col min="5905" max="5905" width="6" style="186" customWidth="1"/>
    <col min="5906" max="5906" width="4.5546875" style="186" customWidth="1"/>
    <col min="5907" max="5907" width="5.44140625" style="186" customWidth="1"/>
    <col min="5908" max="5910" width="5.6640625" style="186" bestFit="1" customWidth="1"/>
    <col min="5911" max="5911" width="5.33203125" style="186" customWidth="1"/>
    <col min="5912" max="5912" width="4.33203125" style="186" bestFit="1" customWidth="1"/>
    <col min="5913" max="5913" width="5.5546875" style="186" bestFit="1" customWidth="1"/>
    <col min="5914" max="5914" width="6.33203125" style="186" customWidth="1"/>
    <col min="5915" max="5915" width="5" style="186" customWidth="1"/>
    <col min="5916" max="5916" width="5.44140625" style="186" bestFit="1" customWidth="1"/>
    <col min="5917" max="5919" width="4.33203125" style="186" bestFit="1" customWidth="1"/>
    <col min="5920" max="5920" width="4.5546875" style="186" customWidth="1"/>
    <col min="5921" max="5922" width="4.33203125" style="186" bestFit="1" customWidth="1"/>
    <col min="5923" max="5923" width="5.33203125" style="186" customWidth="1"/>
    <col min="5924" max="5925" width="4.88671875" style="186" customWidth="1"/>
    <col min="5926" max="5930" width="4.33203125" style="186" customWidth="1"/>
    <col min="5931" max="5934" width="4.6640625" style="186" customWidth="1"/>
    <col min="5935" max="5935" width="6" style="186" bestFit="1" customWidth="1"/>
    <col min="5936" max="5937" width="4.33203125" style="186" bestFit="1" customWidth="1"/>
    <col min="5938" max="5938" width="4.6640625" style="186" customWidth="1"/>
    <col min="5939" max="5939" width="5.109375" style="186" bestFit="1" customWidth="1"/>
    <col min="5940" max="5940" width="5.5546875" style="186" bestFit="1" customWidth="1"/>
    <col min="5941" max="5941" width="4.109375" style="186" customWidth="1"/>
    <col min="5942" max="5942" width="5.5546875" style="186" bestFit="1" customWidth="1"/>
    <col min="5943" max="5944" width="4" style="186" customWidth="1"/>
    <col min="5945" max="5946" width="4.33203125" style="186" bestFit="1" customWidth="1"/>
    <col min="5947" max="5947" width="4" style="186" customWidth="1"/>
    <col min="5948" max="5948" width="4.88671875" style="186" bestFit="1" customWidth="1"/>
    <col min="5949" max="5949" width="4.44140625" style="186" customWidth="1"/>
    <col min="5950" max="5950" width="4.109375" style="186" customWidth="1"/>
    <col min="5951" max="5951" width="4.33203125" style="186" bestFit="1" customWidth="1"/>
    <col min="5952" max="5952" width="5.88671875" style="186" bestFit="1" customWidth="1"/>
    <col min="5953" max="5953" width="5.6640625" style="186" customWidth="1"/>
    <col min="5954" max="5954" width="6" style="186" customWidth="1"/>
    <col min="5955" max="5955" width="6.109375" style="186" customWidth="1"/>
    <col min="5956" max="6154" width="7.88671875" style="186"/>
    <col min="6155" max="6155" width="4.33203125" style="186" bestFit="1" customWidth="1"/>
    <col min="6156" max="6156" width="34" style="186" customWidth="1"/>
    <col min="6157" max="6157" width="4.6640625" style="186" customWidth="1"/>
    <col min="6158" max="6160" width="5.88671875" style="186" customWidth="1"/>
    <col min="6161" max="6161" width="6" style="186" customWidth="1"/>
    <col min="6162" max="6162" width="4.5546875" style="186" customWidth="1"/>
    <col min="6163" max="6163" width="5.44140625" style="186" customWidth="1"/>
    <col min="6164" max="6166" width="5.6640625" style="186" bestFit="1" customWidth="1"/>
    <col min="6167" max="6167" width="5.33203125" style="186" customWidth="1"/>
    <col min="6168" max="6168" width="4.33203125" style="186" bestFit="1" customWidth="1"/>
    <col min="6169" max="6169" width="5.5546875" style="186" bestFit="1" customWidth="1"/>
    <col min="6170" max="6170" width="6.33203125" style="186" customWidth="1"/>
    <col min="6171" max="6171" width="5" style="186" customWidth="1"/>
    <col min="6172" max="6172" width="5.44140625" style="186" bestFit="1" customWidth="1"/>
    <col min="6173" max="6175" width="4.33203125" style="186" bestFit="1" customWidth="1"/>
    <col min="6176" max="6176" width="4.5546875" style="186" customWidth="1"/>
    <col min="6177" max="6178" width="4.33203125" style="186" bestFit="1" customWidth="1"/>
    <col min="6179" max="6179" width="5.33203125" style="186" customWidth="1"/>
    <col min="6180" max="6181" width="4.88671875" style="186" customWidth="1"/>
    <col min="6182" max="6186" width="4.33203125" style="186" customWidth="1"/>
    <col min="6187" max="6190" width="4.6640625" style="186" customWidth="1"/>
    <col min="6191" max="6191" width="6" style="186" bestFit="1" customWidth="1"/>
    <col min="6192" max="6193" width="4.33203125" style="186" bestFit="1" customWidth="1"/>
    <col min="6194" max="6194" width="4.6640625" style="186" customWidth="1"/>
    <col min="6195" max="6195" width="5.109375" style="186" bestFit="1" customWidth="1"/>
    <col min="6196" max="6196" width="5.5546875" style="186" bestFit="1" customWidth="1"/>
    <col min="6197" max="6197" width="4.109375" style="186" customWidth="1"/>
    <col min="6198" max="6198" width="5.5546875" style="186" bestFit="1" customWidth="1"/>
    <col min="6199" max="6200" width="4" style="186" customWidth="1"/>
    <col min="6201" max="6202" width="4.33203125" style="186" bestFit="1" customWidth="1"/>
    <col min="6203" max="6203" width="4" style="186" customWidth="1"/>
    <col min="6204" max="6204" width="4.88671875" style="186" bestFit="1" customWidth="1"/>
    <col min="6205" max="6205" width="4.44140625" style="186" customWidth="1"/>
    <col min="6206" max="6206" width="4.109375" style="186" customWidth="1"/>
    <col min="6207" max="6207" width="4.33203125" style="186" bestFit="1" customWidth="1"/>
    <col min="6208" max="6208" width="5.88671875" style="186" bestFit="1" customWidth="1"/>
    <col min="6209" max="6209" width="5.6640625" style="186" customWidth="1"/>
    <col min="6210" max="6210" width="6" style="186" customWidth="1"/>
    <col min="6211" max="6211" width="6.109375" style="186" customWidth="1"/>
    <col min="6212" max="6410" width="7.88671875" style="186"/>
    <col min="6411" max="6411" width="4.33203125" style="186" bestFit="1" customWidth="1"/>
    <col min="6412" max="6412" width="34" style="186" customWidth="1"/>
    <col min="6413" max="6413" width="4.6640625" style="186" customWidth="1"/>
    <col min="6414" max="6416" width="5.88671875" style="186" customWidth="1"/>
    <col min="6417" max="6417" width="6" style="186" customWidth="1"/>
    <col min="6418" max="6418" width="4.5546875" style="186" customWidth="1"/>
    <col min="6419" max="6419" width="5.44140625" style="186" customWidth="1"/>
    <col min="6420" max="6422" width="5.6640625" style="186" bestFit="1" customWidth="1"/>
    <col min="6423" max="6423" width="5.33203125" style="186" customWidth="1"/>
    <col min="6424" max="6424" width="4.33203125" style="186" bestFit="1" customWidth="1"/>
    <col min="6425" max="6425" width="5.5546875" style="186" bestFit="1" customWidth="1"/>
    <col min="6426" max="6426" width="6.33203125" style="186" customWidth="1"/>
    <col min="6427" max="6427" width="5" style="186" customWidth="1"/>
    <col min="6428" max="6428" width="5.44140625" style="186" bestFit="1" customWidth="1"/>
    <col min="6429" max="6431" width="4.33203125" style="186" bestFit="1" customWidth="1"/>
    <col min="6432" max="6432" width="4.5546875" style="186" customWidth="1"/>
    <col min="6433" max="6434" width="4.33203125" style="186" bestFit="1" customWidth="1"/>
    <col min="6435" max="6435" width="5.33203125" style="186" customWidth="1"/>
    <col min="6436" max="6437" width="4.88671875" style="186" customWidth="1"/>
    <col min="6438" max="6442" width="4.33203125" style="186" customWidth="1"/>
    <col min="6443" max="6446" width="4.6640625" style="186" customWidth="1"/>
    <col min="6447" max="6447" width="6" style="186" bestFit="1" customWidth="1"/>
    <col min="6448" max="6449" width="4.33203125" style="186" bestFit="1" customWidth="1"/>
    <col min="6450" max="6450" width="4.6640625" style="186" customWidth="1"/>
    <col min="6451" max="6451" width="5.109375" style="186" bestFit="1" customWidth="1"/>
    <col min="6452" max="6452" width="5.5546875" style="186" bestFit="1" customWidth="1"/>
    <col min="6453" max="6453" width="4.109375" style="186" customWidth="1"/>
    <col min="6454" max="6454" width="5.5546875" style="186" bestFit="1" customWidth="1"/>
    <col min="6455" max="6456" width="4" style="186" customWidth="1"/>
    <col min="6457" max="6458" width="4.33203125" style="186" bestFit="1" customWidth="1"/>
    <col min="6459" max="6459" width="4" style="186" customWidth="1"/>
    <col min="6460" max="6460" width="4.88671875" style="186" bestFit="1" customWidth="1"/>
    <col min="6461" max="6461" width="4.44140625" style="186" customWidth="1"/>
    <col min="6462" max="6462" width="4.109375" style="186" customWidth="1"/>
    <col min="6463" max="6463" width="4.33203125" style="186" bestFit="1" customWidth="1"/>
    <col min="6464" max="6464" width="5.88671875" style="186" bestFit="1" customWidth="1"/>
    <col min="6465" max="6465" width="5.6640625" style="186" customWidth="1"/>
    <col min="6466" max="6466" width="6" style="186" customWidth="1"/>
    <col min="6467" max="6467" width="6.109375" style="186" customWidth="1"/>
    <col min="6468" max="6666" width="7.88671875" style="186"/>
    <col min="6667" max="6667" width="4.33203125" style="186" bestFit="1" customWidth="1"/>
    <col min="6668" max="6668" width="34" style="186" customWidth="1"/>
    <col min="6669" max="6669" width="4.6640625" style="186" customWidth="1"/>
    <col min="6670" max="6672" width="5.88671875" style="186" customWidth="1"/>
    <col min="6673" max="6673" width="6" style="186" customWidth="1"/>
    <col min="6674" max="6674" width="4.5546875" style="186" customWidth="1"/>
    <col min="6675" max="6675" width="5.44140625" style="186" customWidth="1"/>
    <col min="6676" max="6678" width="5.6640625" style="186" bestFit="1" customWidth="1"/>
    <col min="6679" max="6679" width="5.33203125" style="186" customWidth="1"/>
    <col min="6680" max="6680" width="4.33203125" style="186" bestFit="1" customWidth="1"/>
    <col min="6681" max="6681" width="5.5546875" style="186" bestFit="1" customWidth="1"/>
    <col min="6682" max="6682" width="6.33203125" style="186" customWidth="1"/>
    <col min="6683" max="6683" width="5" style="186" customWidth="1"/>
    <col min="6684" max="6684" width="5.44140625" style="186" bestFit="1" customWidth="1"/>
    <col min="6685" max="6687" width="4.33203125" style="186" bestFit="1" customWidth="1"/>
    <col min="6688" max="6688" width="4.5546875" style="186" customWidth="1"/>
    <col min="6689" max="6690" width="4.33203125" style="186" bestFit="1" customWidth="1"/>
    <col min="6691" max="6691" width="5.33203125" style="186" customWidth="1"/>
    <col min="6692" max="6693" width="4.88671875" style="186" customWidth="1"/>
    <col min="6694" max="6698" width="4.33203125" style="186" customWidth="1"/>
    <col min="6699" max="6702" width="4.6640625" style="186" customWidth="1"/>
    <col min="6703" max="6703" width="6" style="186" bestFit="1" customWidth="1"/>
    <col min="6704" max="6705" width="4.33203125" style="186" bestFit="1" customWidth="1"/>
    <col min="6706" max="6706" width="4.6640625" style="186" customWidth="1"/>
    <col min="6707" max="6707" width="5.109375" style="186" bestFit="1" customWidth="1"/>
    <col min="6708" max="6708" width="5.5546875" style="186" bestFit="1" customWidth="1"/>
    <col min="6709" max="6709" width="4.109375" style="186" customWidth="1"/>
    <col min="6710" max="6710" width="5.5546875" style="186" bestFit="1" customWidth="1"/>
    <col min="6711" max="6712" width="4" style="186" customWidth="1"/>
    <col min="6713" max="6714" width="4.33203125" style="186" bestFit="1" customWidth="1"/>
    <col min="6715" max="6715" width="4" style="186" customWidth="1"/>
    <col min="6716" max="6716" width="4.88671875" style="186" bestFit="1" customWidth="1"/>
    <col min="6717" max="6717" width="4.44140625" style="186" customWidth="1"/>
    <col min="6718" max="6718" width="4.109375" style="186" customWidth="1"/>
    <col min="6719" max="6719" width="4.33203125" style="186" bestFit="1" customWidth="1"/>
    <col min="6720" max="6720" width="5.88671875" style="186" bestFit="1" customWidth="1"/>
    <col min="6721" max="6721" width="5.6640625" style="186" customWidth="1"/>
    <col min="6722" max="6722" width="6" style="186" customWidth="1"/>
    <col min="6723" max="6723" width="6.109375" style="186" customWidth="1"/>
    <col min="6724" max="6922" width="7.88671875" style="186"/>
    <col min="6923" max="6923" width="4.33203125" style="186" bestFit="1" customWidth="1"/>
    <col min="6924" max="6924" width="34" style="186" customWidth="1"/>
    <col min="6925" max="6925" width="4.6640625" style="186" customWidth="1"/>
    <col min="6926" max="6928" width="5.88671875" style="186" customWidth="1"/>
    <col min="6929" max="6929" width="6" style="186" customWidth="1"/>
    <col min="6930" max="6930" width="4.5546875" style="186" customWidth="1"/>
    <col min="6931" max="6931" width="5.44140625" style="186" customWidth="1"/>
    <col min="6932" max="6934" width="5.6640625" style="186" bestFit="1" customWidth="1"/>
    <col min="6935" max="6935" width="5.33203125" style="186" customWidth="1"/>
    <col min="6936" max="6936" width="4.33203125" style="186" bestFit="1" customWidth="1"/>
    <col min="6937" max="6937" width="5.5546875" style="186" bestFit="1" customWidth="1"/>
    <col min="6938" max="6938" width="6.33203125" style="186" customWidth="1"/>
    <col min="6939" max="6939" width="5" style="186" customWidth="1"/>
    <col min="6940" max="6940" width="5.44140625" style="186" bestFit="1" customWidth="1"/>
    <col min="6941" max="6943" width="4.33203125" style="186" bestFit="1" customWidth="1"/>
    <col min="6944" max="6944" width="4.5546875" style="186" customWidth="1"/>
    <col min="6945" max="6946" width="4.33203125" style="186" bestFit="1" customWidth="1"/>
    <col min="6947" max="6947" width="5.33203125" style="186" customWidth="1"/>
    <col min="6948" max="6949" width="4.88671875" style="186" customWidth="1"/>
    <col min="6950" max="6954" width="4.33203125" style="186" customWidth="1"/>
    <col min="6955" max="6958" width="4.6640625" style="186" customWidth="1"/>
    <col min="6959" max="6959" width="6" style="186" bestFit="1" customWidth="1"/>
    <col min="6960" max="6961" width="4.33203125" style="186" bestFit="1" customWidth="1"/>
    <col min="6962" max="6962" width="4.6640625" style="186" customWidth="1"/>
    <col min="6963" max="6963" width="5.109375" style="186" bestFit="1" customWidth="1"/>
    <col min="6964" max="6964" width="5.5546875" style="186" bestFit="1" customWidth="1"/>
    <col min="6965" max="6965" width="4.109375" style="186" customWidth="1"/>
    <col min="6966" max="6966" width="5.5546875" style="186" bestFit="1" customWidth="1"/>
    <col min="6967" max="6968" width="4" style="186" customWidth="1"/>
    <col min="6969" max="6970" width="4.33203125" style="186" bestFit="1" customWidth="1"/>
    <col min="6971" max="6971" width="4" style="186" customWidth="1"/>
    <col min="6972" max="6972" width="4.88671875" style="186" bestFit="1" customWidth="1"/>
    <col min="6973" max="6973" width="4.44140625" style="186" customWidth="1"/>
    <col min="6974" max="6974" width="4.109375" style="186" customWidth="1"/>
    <col min="6975" max="6975" width="4.33203125" style="186" bestFit="1" customWidth="1"/>
    <col min="6976" max="6976" width="5.88671875" style="186" bestFit="1" customWidth="1"/>
    <col min="6977" max="6977" width="5.6640625" style="186" customWidth="1"/>
    <col min="6978" max="6978" width="6" style="186" customWidth="1"/>
    <col min="6979" max="6979" width="6.109375" style="186" customWidth="1"/>
    <col min="6980" max="7178" width="7.88671875" style="186"/>
    <col min="7179" max="7179" width="4.33203125" style="186" bestFit="1" customWidth="1"/>
    <col min="7180" max="7180" width="34" style="186" customWidth="1"/>
    <col min="7181" max="7181" width="4.6640625" style="186" customWidth="1"/>
    <col min="7182" max="7184" width="5.88671875" style="186" customWidth="1"/>
    <col min="7185" max="7185" width="6" style="186" customWidth="1"/>
    <col min="7186" max="7186" width="4.5546875" style="186" customWidth="1"/>
    <col min="7187" max="7187" width="5.44140625" style="186" customWidth="1"/>
    <col min="7188" max="7190" width="5.6640625" style="186" bestFit="1" customWidth="1"/>
    <col min="7191" max="7191" width="5.33203125" style="186" customWidth="1"/>
    <col min="7192" max="7192" width="4.33203125" style="186" bestFit="1" customWidth="1"/>
    <col min="7193" max="7193" width="5.5546875" style="186" bestFit="1" customWidth="1"/>
    <col min="7194" max="7194" width="6.33203125" style="186" customWidth="1"/>
    <col min="7195" max="7195" width="5" style="186" customWidth="1"/>
    <col min="7196" max="7196" width="5.44140625" style="186" bestFit="1" customWidth="1"/>
    <col min="7197" max="7199" width="4.33203125" style="186" bestFit="1" customWidth="1"/>
    <col min="7200" max="7200" width="4.5546875" style="186" customWidth="1"/>
    <col min="7201" max="7202" width="4.33203125" style="186" bestFit="1" customWidth="1"/>
    <col min="7203" max="7203" width="5.33203125" style="186" customWidth="1"/>
    <col min="7204" max="7205" width="4.88671875" style="186" customWidth="1"/>
    <col min="7206" max="7210" width="4.33203125" style="186" customWidth="1"/>
    <col min="7211" max="7214" width="4.6640625" style="186" customWidth="1"/>
    <col min="7215" max="7215" width="6" style="186" bestFit="1" customWidth="1"/>
    <col min="7216" max="7217" width="4.33203125" style="186" bestFit="1" customWidth="1"/>
    <col min="7218" max="7218" width="4.6640625" style="186" customWidth="1"/>
    <col min="7219" max="7219" width="5.109375" style="186" bestFit="1" customWidth="1"/>
    <col min="7220" max="7220" width="5.5546875" style="186" bestFit="1" customWidth="1"/>
    <col min="7221" max="7221" width="4.109375" style="186" customWidth="1"/>
    <col min="7222" max="7222" width="5.5546875" style="186" bestFit="1" customWidth="1"/>
    <col min="7223" max="7224" width="4" style="186" customWidth="1"/>
    <col min="7225" max="7226" width="4.33203125" style="186" bestFit="1" customWidth="1"/>
    <col min="7227" max="7227" width="4" style="186" customWidth="1"/>
    <col min="7228" max="7228" width="4.88671875" style="186" bestFit="1" customWidth="1"/>
    <col min="7229" max="7229" width="4.44140625" style="186" customWidth="1"/>
    <col min="7230" max="7230" width="4.109375" style="186" customWidth="1"/>
    <col min="7231" max="7231" width="4.33203125" style="186" bestFit="1" customWidth="1"/>
    <col min="7232" max="7232" width="5.88671875" style="186" bestFit="1" customWidth="1"/>
    <col min="7233" max="7233" width="5.6640625" style="186" customWidth="1"/>
    <col min="7234" max="7234" width="6" style="186" customWidth="1"/>
    <col min="7235" max="7235" width="6.109375" style="186" customWidth="1"/>
    <col min="7236" max="7434" width="7.88671875" style="186"/>
    <col min="7435" max="7435" width="4.33203125" style="186" bestFit="1" customWidth="1"/>
    <col min="7436" max="7436" width="34" style="186" customWidth="1"/>
    <col min="7437" max="7437" width="4.6640625" style="186" customWidth="1"/>
    <col min="7438" max="7440" width="5.88671875" style="186" customWidth="1"/>
    <col min="7441" max="7441" width="6" style="186" customWidth="1"/>
    <col min="7442" max="7442" width="4.5546875" style="186" customWidth="1"/>
    <col min="7443" max="7443" width="5.44140625" style="186" customWidth="1"/>
    <col min="7444" max="7446" width="5.6640625" style="186" bestFit="1" customWidth="1"/>
    <col min="7447" max="7447" width="5.33203125" style="186" customWidth="1"/>
    <col min="7448" max="7448" width="4.33203125" style="186" bestFit="1" customWidth="1"/>
    <col min="7449" max="7449" width="5.5546875" style="186" bestFit="1" customWidth="1"/>
    <col min="7450" max="7450" width="6.33203125" style="186" customWidth="1"/>
    <col min="7451" max="7451" width="5" style="186" customWidth="1"/>
    <col min="7452" max="7452" width="5.44140625" style="186" bestFit="1" customWidth="1"/>
    <col min="7453" max="7455" width="4.33203125" style="186" bestFit="1" customWidth="1"/>
    <col min="7456" max="7456" width="4.5546875" style="186" customWidth="1"/>
    <col min="7457" max="7458" width="4.33203125" style="186" bestFit="1" customWidth="1"/>
    <col min="7459" max="7459" width="5.33203125" style="186" customWidth="1"/>
    <col min="7460" max="7461" width="4.88671875" style="186" customWidth="1"/>
    <col min="7462" max="7466" width="4.33203125" style="186" customWidth="1"/>
    <col min="7467" max="7470" width="4.6640625" style="186" customWidth="1"/>
    <col min="7471" max="7471" width="6" style="186" bestFit="1" customWidth="1"/>
    <col min="7472" max="7473" width="4.33203125" style="186" bestFit="1" customWidth="1"/>
    <col min="7474" max="7474" width="4.6640625" style="186" customWidth="1"/>
    <col min="7475" max="7475" width="5.109375" style="186" bestFit="1" customWidth="1"/>
    <col min="7476" max="7476" width="5.5546875" style="186" bestFit="1" customWidth="1"/>
    <col min="7477" max="7477" width="4.109375" style="186" customWidth="1"/>
    <col min="7478" max="7478" width="5.5546875" style="186" bestFit="1" customWidth="1"/>
    <col min="7479" max="7480" width="4" style="186" customWidth="1"/>
    <col min="7481" max="7482" width="4.33203125" style="186" bestFit="1" customWidth="1"/>
    <col min="7483" max="7483" width="4" style="186" customWidth="1"/>
    <col min="7484" max="7484" width="4.88671875" style="186" bestFit="1" customWidth="1"/>
    <col min="7485" max="7485" width="4.44140625" style="186" customWidth="1"/>
    <col min="7486" max="7486" width="4.109375" style="186" customWidth="1"/>
    <col min="7487" max="7487" width="4.33203125" style="186" bestFit="1" customWidth="1"/>
    <col min="7488" max="7488" width="5.88671875" style="186" bestFit="1" customWidth="1"/>
    <col min="7489" max="7489" width="5.6640625" style="186" customWidth="1"/>
    <col min="7490" max="7490" width="6" style="186" customWidth="1"/>
    <col min="7491" max="7491" width="6.109375" style="186" customWidth="1"/>
    <col min="7492" max="7690" width="7.88671875" style="186"/>
    <col min="7691" max="7691" width="4.33203125" style="186" bestFit="1" customWidth="1"/>
    <col min="7692" max="7692" width="34" style="186" customWidth="1"/>
    <col min="7693" max="7693" width="4.6640625" style="186" customWidth="1"/>
    <col min="7694" max="7696" width="5.88671875" style="186" customWidth="1"/>
    <col min="7697" max="7697" width="6" style="186" customWidth="1"/>
    <col min="7698" max="7698" width="4.5546875" style="186" customWidth="1"/>
    <col min="7699" max="7699" width="5.44140625" style="186" customWidth="1"/>
    <col min="7700" max="7702" width="5.6640625" style="186" bestFit="1" customWidth="1"/>
    <col min="7703" max="7703" width="5.33203125" style="186" customWidth="1"/>
    <col min="7704" max="7704" width="4.33203125" style="186" bestFit="1" customWidth="1"/>
    <col min="7705" max="7705" width="5.5546875" style="186" bestFit="1" customWidth="1"/>
    <col min="7706" max="7706" width="6.33203125" style="186" customWidth="1"/>
    <col min="7707" max="7707" width="5" style="186" customWidth="1"/>
    <col min="7708" max="7708" width="5.44140625" style="186" bestFit="1" customWidth="1"/>
    <col min="7709" max="7711" width="4.33203125" style="186" bestFit="1" customWidth="1"/>
    <col min="7712" max="7712" width="4.5546875" style="186" customWidth="1"/>
    <col min="7713" max="7714" width="4.33203125" style="186" bestFit="1" customWidth="1"/>
    <col min="7715" max="7715" width="5.33203125" style="186" customWidth="1"/>
    <col min="7716" max="7717" width="4.88671875" style="186" customWidth="1"/>
    <col min="7718" max="7722" width="4.33203125" style="186" customWidth="1"/>
    <col min="7723" max="7726" width="4.6640625" style="186" customWidth="1"/>
    <col min="7727" max="7727" width="6" style="186" bestFit="1" customWidth="1"/>
    <col min="7728" max="7729" width="4.33203125" style="186" bestFit="1" customWidth="1"/>
    <col min="7730" max="7730" width="4.6640625" style="186" customWidth="1"/>
    <col min="7731" max="7731" width="5.109375" style="186" bestFit="1" customWidth="1"/>
    <col min="7732" max="7732" width="5.5546875" style="186" bestFit="1" customWidth="1"/>
    <col min="7733" max="7733" width="4.109375" style="186" customWidth="1"/>
    <col min="7734" max="7734" width="5.5546875" style="186" bestFit="1" customWidth="1"/>
    <col min="7735" max="7736" width="4" style="186" customWidth="1"/>
    <col min="7737" max="7738" width="4.33203125" style="186" bestFit="1" customWidth="1"/>
    <col min="7739" max="7739" width="4" style="186" customWidth="1"/>
    <col min="7740" max="7740" width="4.88671875" style="186" bestFit="1" customWidth="1"/>
    <col min="7741" max="7741" width="4.44140625" style="186" customWidth="1"/>
    <col min="7742" max="7742" width="4.109375" style="186" customWidth="1"/>
    <col min="7743" max="7743" width="4.33203125" style="186" bestFit="1" customWidth="1"/>
    <col min="7744" max="7744" width="5.88671875" style="186" bestFit="1" customWidth="1"/>
    <col min="7745" max="7745" width="5.6640625" style="186" customWidth="1"/>
    <col min="7746" max="7746" width="6" style="186" customWidth="1"/>
    <col min="7747" max="7747" width="6.109375" style="186" customWidth="1"/>
    <col min="7748" max="7946" width="7.88671875" style="186"/>
    <col min="7947" max="7947" width="4.33203125" style="186" bestFit="1" customWidth="1"/>
    <col min="7948" max="7948" width="34" style="186" customWidth="1"/>
    <col min="7949" max="7949" width="4.6640625" style="186" customWidth="1"/>
    <col min="7950" max="7952" width="5.88671875" style="186" customWidth="1"/>
    <col min="7953" max="7953" width="6" style="186" customWidth="1"/>
    <col min="7954" max="7954" width="4.5546875" style="186" customWidth="1"/>
    <col min="7955" max="7955" width="5.44140625" style="186" customWidth="1"/>
    <col min="7956" max="7958" width="5.6640625" style="186" bestFit="1" customWidth="1"/>
    <col min="7959" max="7959" width="5.33203125" style="186" customWidth="1"/>
    <col min="7960" max="7960" width="4.33203125" style="186" bestFit="1" customWidth="1"/>
    <col min="7961" max="7961" width="5.5546875" style="186" bestFit="1" customWidth="1"/>
    <col min="7962" max="7962" width="6.33203125" style="186" customWidth="1"/>
    <col min="7963" max="7963" width="5" style="186" customWidth="1"/>
    <col min="7964" max="7964" width="5.44140625" style="186" bestFit="1" customWidth="1"/>
    <col min="7965" max="7967" width="4.33203125" style="186" bestFit="1" customWidth="1"/>
    <col min="7968" max="7968" width="4.5546875" style="186" customWidth="1"/>
    <col min="7969" max="7970" width="4.33203125" style="186" bestFit="1" customWidth="1"/>
    <col min="7971" max="7971" width="5.33203125" style="186" customWidth="1"/>
    <col min="7972" max="7973" width="4.88671875" style="186" customWidth="1"/>
    <col min="7974" max="7978" width="4.33203125" style="186" customWidth="1"/>
    <col min="7979" max="7982" width="4.6640625" style="186" customWidth="1"/>
    <col min="7983" max="7983" width="6" style="186" bestFit="1" customWidth="1"/>
    <col min="7984" max="7985" width="4.33203125" style="186" bestFit="1" customWidth="1"/>
    <col min="7986" max="7986" width="4.6640625" style="186" customWidth="1"/>
    <col min="7987" max="7987" width="5.109375" style="186" bestFit="1" customWidth="1"/>
    <col min="7988" max="7988" width="5.5546875" style="186" bestFit="1" customWidth="1"/>
    <col min="7989" max="7989" width="4.109375" style="186" customWidth="1"/>
    <col min="7990" max="7990" width="5.5546875" style="186" bestFit="1" customWidth="1"/>
    <col min="7991" max="7992" width="4" style="186" customWidth="1"/>
    <col min="7993" max="7994" width="4.33203125" style="186" bestFit="1" customWidth="1"/>
    <col min="7995" max="7995" width="4" style="186" customWidth="1"/>
    <col min="7996" max="7996" width="4.88671875" style="186" bestFit="1" customWidth="1"/>
    <col min="7997" max="7997" width="4.44140625" style="186" customWidth="1"/>
    <col min="7998" max="7998" width="4.109375" style="186" customWidth="1"/>
    <col min="7999" max="7999" width="4.33203125" style="186" bestFit="1" customWidth="1"/>
    <col min="8000" max="8000" width="5.88671875" style="186" bestFit="1" customWidth="1"/>
    <col min="8001" max="8001" width="5.6640625" style="186" customWidth="1"/>
    <col min="8002" max="8002" width="6" style="186" customWidth="1"/>
    <col min="8003" max="8003" width="6.109375" style="186" customWidth="1"/>
    <col min="8004" max="8202" width="7.88671875" style="186"/>
    <col min="8203" max="8203" width="4.33203125" style="186" bestFit="1" customWidth="1"/>
    <col min="8204" max="8204" width="34" style="186" customWidth="1"/>
    <col min="8205" max="8205" width="4.6640625" style="186" customWidth="1"/>
    <col min="8206" max="8208" width="5.88671875" style="186" customWidth="1"/>
    <col min="8209" max="8209" width="6" style="186" customWidth="1"/>
    <col min="8210" max="8210" width="4.5546875" style="186" customWidth="1"/>
    <col min="8211" max="8211" width="5.44140625" style="186" customWidth="1"/>
    <col min="8212" max="8214" width="5.6640625" style="186" bestFit="1" customWidth="1"/>
    <col min="8215" max="8215" width="5.33203125" style="186" customWidth="1"/>
    <col min="8216" max="8216" width="4.33203125" style="186" bestFit="1" customWidth="1"/>
    <col min="8217" max="8217" width="5.5546875" style="186" bestFit="1" customWidth="1"/>
    <col min="8218" max="8218" width="6.33203125" style="186" customWidth="1"/>
    <col min="8219" max="8219" width="5" style="186" customWidth="1"/>
    <col min="8220" max="8220" width="5.44140625" style="186" bestFit="1" customWidth="1"/>
    <col min="8221" max="8223" width="4.33203125" style="186" bestFit="1" customWidth="1"/>
    <col min="8224" max="8224" width="4.5546875" style="186" customWidth="1"/>
    <col min="8225" max="8226" width="4.33203125" style="186" bestFit="1" customWidth="1"/>
    <col min="8227" max="8227" width="5.33203125" style="186" customWidth="1"/>
    <col min="8228" max="8229" width="4.88671875" style="186" customWidth="1"/>
    <col min="8230" max="8234" width="4.33203125" style="186" customWidth="1"/>
    <col min="8235" max="8238" width="4.6640625" style="186" customWidth="1"/>
    <col min="8239" max="8239" width="6" style="186" bestFit="1" customWidth="1"/>
    <col min="8240" max="8241" width="4.33203125" style="186" bestFit="1" customWidth="1"/>
    <col min="8242" max="8242" width="4.6640625" style="186" customWidth="1"/>
    <col min="8243" max="8243" width="5.109375" style="186" bestFit="1" customWidth="1"/>
    <col min="8244" max="8244" width="5.5546875" style="186" bestFit="1" customWidth="1"/>
    <col min="8245" max="8245" width="4.109375" style="186" customWidth="1"/>
    <col min="8246" max="8246" width="5.5546875" style="186" bestFit="1" customWidth="1"/>
    <col min="8247" max="8248" width="4" style="186" customWidth="1"/>
    <col min="8249" max="8250" width="4.33203125" style="186" bestFit="1" customWidth="1"/>
    <col min="8251" max="8251" width="4" style="186" customWidth="1"/>
    <col min="8252" max="8252" width="4.88671875" style="186" bestFit="1" customWidth="1"/>
    <col min="8253" max="8253" width="4.44140625" style="186" customWidth="1"/>
    <col min="8254" max="8254" width="4.109375" style="186" customWidth="1"/>
    <col min="8255" max="8255" width="4.33203125" style="186" bestFit="1" customWidth="1"/>
    <col min="8256" max="8256" width="5.88671875" style="186" bestFit="1" customWidth="1"/>
    <col min="8257" max="8257" width="5.6640625" style="186" customWidth="1"/>
    <col min="8258" max="8258" width="6" style="186" customWidth="1"/>
    <col min="8259" max="8259" width="6.109375" style="186" customWidth="1"/>
    <col min="8260" max="8458" width="7.88671875" style="186"/>
    <col min="8459" max="8459" width="4.33203125" style="186" bestFit="1" customWidth="1"/>
    <col min="8460" max="8460" width="34" style="186" customWidth="1"/>
    <col min="8461" max="8461" width="4.6640625" style="186" customWidth="1"/>
    <col min="8462" max="8464" width="5.88671875" style="186" customWidth="1"/>
    <col min="8465" max="8465" width="6" style="186" customWidth="1"/>
    <col min="8466" max="8466" width="4.5546875" style="186" customWidth="1"/>
    <col min="8467" max="8467" width="5.44140625" style="186" customWidth="1"/>
    <col min="8468" max="8470" width="5.6640625" style="186" bestFit="1" customWidth="1"/>
    <col min="8471" max="8471" width="5.33203125" style="186" customWidth="1"/>
    <col min="8472" max="8472" width="4.33203125" style="186" bestFit="1" customWidth="1"/>
    <col min="8473" max="8473" width="5.5546875" style="186" bestFit="1" customWidth="1"/>
    <col min="8474" max="8474" width="6.33203125" style="186" customWidth="1"/>
    <col min="8475" max="8475" width="5" style="186" customWidth="1"/>
    <col min="8476" max="8476" width="5.44140625" style="186" bestFit="1" customWidth="1"/>
    <col min="8477" max="8479" width="4.33203125" style="186" bestFit="1" customWidth="1"/>
    <col min="8480" max="8480" width="4.5546875" style="186" customWidth="1"/>
    <col min="8481" max="8482" width="4.33203125" style="186" bestFit="1" customWidth="1"/>
    <col min="8483" max="8483" width="5.33203125" style="186" customWidth="1"/>
    <col min="8484" max="8485" width="4.88671875" style="186" customWidth="1"/>
    <col min="8486" max="8490" width="4.33203125" style="186" customWidth="1"/>
    <col min="8491" max="8494" width="4.6640625" style="186" customWidth="1"/>
    <col min="8495" max="8495" width="6" style="186" bestFit="1" customWidth="1"/>
    <col min="8496" max="8497" width="4.33203125" style="186" bestFit="1" customWidth="1"/>
    <col min="8498" max="8498" width="4.6640625" style="186" customWidth="1"/>
    <col min="8499" max="8499" width="5.109375" style="186" bestFit="1" customWidth="1"/>
    <col min="8500" max="8500" width="5.5546875" style="186" bestFit="1" customWidth="1"/>
    <col min="8501" max="8501" width="4.109375" style="186" customWidth="1"/>
    <col min="8502" max="8502" width="5.5546875" style="186" bestFit="1" customWidth="1"/>
    <col min="8503" max="8504" width="4" style="186" customWidth="1"/>
    <col min="8505" max="8506" width="4.33203125" style="186" bestFit="1" customWidth="1"/>
    <col min="8507" max="8507" width="4" style="186" customWidth="1"/>
    <col min="8508" max="8508" width="4.88671875" style="186" bestFit="1" customWidth="1"/>
    <col min="8509" max="8509" width="4.44140625" style="186" customWidth="1"/>
    <col min="8510" max="8510" width="4.109375" style="186" customWidth="1"/>
    <col min="8511" max="8511" width="4.33203125" style="186" bestFit="1" customWidth="1"/>
    <col min="8512" max="8512" width="5.88671875" style="186" bestFit="1" customWidth="1"/>
    <col min="8513" max="8513" width="5.6640625" style="186" customWidth="1"/>
    <col min="8514" max="8514" width="6" style="186" customWidth="1"/>
    <col min="8515" max="8515" width="6.109375" style="186" customWidth="1"/>
    <col min="8516" max="8714" width="7.88671875" style="186"/>
    <col min="8715" max="8715" width="4.33203125" style="186" bestFit="1" customWidth="1"/>
    <col min="8716" max="8716" width="34" style="186" customWidth="1"/>
    <col min="8717" max="8717" width="4.6640625" style="186" customWidth="1"/>
    <col min="8718" max="8720" width="5.88671875" style="186" customWidth="1"/>
    <col min="8721" max="8721" width="6" style="186" customWidth="1"/>
    <col min="8722" max="8722" width="4.5546875" style="186" customWidth="1"/>
    <col min="8723" max="8723" width="5.44140625" style="186" customWidth="1"/>
    <col min="8724" max="8726" width="5.6640625" style="186" bestFit="1" customWidth="1"/>
    <col min="8727" max="8727" width="5.33203125" style="186" customWidth="1"/>
    <col min="8728" max="8728" width="4.33203125" style="186" bestFit="1" customWidth="1"/>
    <col min="8729" max="8729" width="5.5546875" style="186" bestFit="1" customWidth="1"/>
    <col min="8730" max="8730" width="6.33203125" style="186" customWidth="1"/>
    <col min="8731" max="8731" width="5" style="186" customWidth="1"/>
    <col min="8732" max="8732" width="5.44140625" style="186" bestFit="1" customWidth="1"/>
    <col min="8733" max="8735" width="4.33203125" style="186" bestFit="1" customWidth="1"/>
    <col min="8736" max="8736" width="4.5546875" style="186" customWidth="1"/>
    <col min="8737" max="8738" width="4.33203125" style="186" bestFit="1" customWidth="1"/>
    <col min="8739" max="8739" width="5.33203125" style="186" customWidth="1"/>
    <col min="8740" max="8741" width="4.88671875" style="186" customWidth="1"/>
    <col min="8742" max="8746" width="4.33203125" style="186" customWidth="1"/>
    <col min="8747" max="8750" width="4.6640625" style="186" customWidth="1"/>
    <col min="8751" max="8751" width="6" style="186" bestFit="1" customWidth="1"/>
    <col min="8752" max="8753" width="4.33203125" style="186" bestFit="1" customWidth="1"/>
    <col min="8754" max="8754" width="4.6640625" style="186" customWidth="1"/>
    <col min="8755" max="8755" width="5.109375" style="186" bestFit="1" customWidth="1"/>
    <col min="8756" max="8756" width="5.5546875" style="186" bestFit="1" customWidth="1"/>
    <col min="8757" max="8757" width="4.109375" style="186" customWidth="1"/>
    <col min="8758" max="8758" width="5.5546875" style="186" bestFit="1" customWidth="1"/>
    <col min="8759" max="8760" width="4" style="186" customWidth="1"/>
    <col min="8761" max="8762" width="4.33203125" style="186" bestFit="1" customWidth="1"/>
    <col min="8763" max="8763" width="4" style="186" customWidth="1"/>
    <col min="8764" max="8764" width="4.88671875" style="186" bestFit="1" customWidth="1"/>
    <col min="8765" max="8765" width="4.44140625" style="186" customWidth="1"/>
    <col min="8766" max="8766" width="4.109375" style="186" customWidth="1"/>
    <col min="8767" max="8767" width="4.33203125" style="186" bestFit="1" customWidth="1"/>
    <col min="8768" max="8768" width="5.88671875" style="186" bestFit="1" customWidth="1"/>
    <col min="8769" max="8769" width="5.6640625" style="186" customWidth="1"/>
    <col min="8770" max="8770" width="6" style="186" customWidth="1"/>
    <col min="8771" max="8771" width="6.109375" style="186" customWidth="1"/>
    <col min="8772" max="8970" width="7.88671875" style="186"/>
    <col min="8971" max="8971" width="4.33203125" style="186" bestFit="1" customWidth="1"/>
    <col min="8972" max="8972" width="34" style="186" customWidth="1"/>
    <col min="8973" max="8973" width="4.6640625" style="186" customWidth="1"/>
    <col min="8974" max="8976" width="5.88671875" style="186" customWidth="1"/>
    <col min="8977" max="8977" width="6" style="186" customWidth="1"/>
    <col min="8978" max="8978" width="4.5546875" style="186" customWidth="1"/>
    <col min="8979" max="8979" width="5.44140625" style="186" customWidth="1"/>
    <col min="8980" max="8982" width="5.6640625" style="186" bestFit="1" customWidth="1"/>
    <col min="8983" max="8983" width="5.33203125" style="186" customWidth="1"/>
    <col min="8984" max="8984" width="4.33203125" style="186" bestFit="1" customWidth="1"/>
    <col min="8985" max="8985" width="5.5546875" style="186" bestFit="1" customWidth="1"/>
    <col min="8986" max="8986" width="6.33203125" style="186" customWidth="1"/>
    <col min="8987" max="8987" width="5" style="186" customWidth="1"/>
    <col min="8988" max="8988" width="5.44140625" style="186" bestFit="1" customWidth="1"/>
    <col min="8989" max="8991" width="4.33203125" style="186" bestFit="1" customWidth="1"/>
    <col min="8992" max="8992" width="4.5546875" style="186" customWidth="1"/>
    <col min="8993" max="8994" width="4.33203125" style="186" bestFit="1" customWidth="1"/>
    <col min="8995" max="8995" width="5.33203125" style="186" customWidth="1"/>
    <col min="8996" max="8997" width="4.88671875" style="186" customWidth="1"/>
    <col min="8998" max="9002" width="4.33203125" style="186" customWidth="1"/>
    <col min="9003" max="9006" width="4.6640625" style="186" customWidth="1"/>
    <col min="9007" max="9007" width="6" style="186" bestFit="1" customWidth="1"/>
    <col min="9008" max="9009" width="4.33203125" style="186" bestFit="1" customWidth="1"/>
    <col min="9010" max="9010" width="4.6640625" style="186" customWidth="1"/>
    <col min="9011" max="9011" width="5.109375" style="186" bestFit="1" customWidth="1"/>
    <col min="9012" max="9012" width="5.5546875" style="186" bestFit="1" customWidth="1"/>
    <col min="9013" max="9013" width="4.109375" style="186" customWidth="1"/>
    <col min="9014" max="9014" width="5.5546875" style="186" bestFit="1" customWidth="1"/>
    <col min="9015" max="9016" width="4" style="186" customWidth="1"/>
    <col min="9017" max="9018" width="4.33203125" style="186" bestFit="1" customWidth="1"/>
    <col min="9019" max="9019" width="4" style="186" customWidth="1"/>
    <col min="9020" max="9020" width="4.88671875" style="186" bestFit="1" customWidth="1"/>
    <col min="9021" max="9021" width="4.44140625" style="186" customWidth="1"/>
    <col min="9022" max="9022" width="4.109375" style="186" customWidth="1"/>
    <col min="9023" max="9023" width="4.33203125" style="186" bestFit="1" customWidth="1"/>
    <col min="9024" max="9024" width="5.88671875" style="186" bestFit="1" customWidth="1"/>
    <col min="9025" max="9025" width="5.6640625" style="186" customWidth="1"/>
    <col min="9026" max="9026" width="6" style="186" customWidth="1"/>
    <col min="9027" max="9027" width="6.109375" style="186" customWidth="1"/>
    <col min="9028" max="9226" width="7.88671875" style="186"/>
    <col min="9227" max="9227" width="4.33203125" style="186" bestFit="1" customWidth="1"/>
    <col min="9228" max="9228" width="34" style="186" customWidth="1"/>
    <col min="9229" max="9229" width="4.6640625" style="186" customWidth="1"/>
    <col min="9230" max="9232" width="5.88671875" style="186" customWidth="1"/>
    <col min="9233" max="9233" width="6" style="186" customWidth="1"/>
    <col min="9234" max="9234" width="4.5546875" style="186" customWidth="1"/>
    <col min="9235" max="9235" width="5.44140625" style="186" customWidth="1"/>
    <col min="9236" max="9238" width="5.6640625" style="186" bestFit="1" customWidth="1"/>
    <col min="9239" max="9239" width="5.33203125" style="186" customWidth="1"/>
    <col min="9240" max="9240" width="4.33203125" style="186" bestFit="1" customWidth="1"/>
    <col min="9241" max="9241" width="5.5546875" style="186" bestFit="1" customWidth="1"/>
    <col min="9242" max="9242" width="6.33203125" style="186" customWidth="1"/>
    <col min="9243" max="9243" width="5" style="186" customWidth="1"/>
    <col min="9244" max="9244" width="5.44140625" style="186" bestFit="1" customWidth="1"/>
    <col min="9245" max="9247" width="4.33203125" style="186" bestFit="1" customWidth="1"/>
    <col min="9248" max="9248" width="4.5546875" style="186" customWidth="1"/>
    <col min="9249" max="9250" width="4.33203125" style="186" bestFit="1" customWidth="1"/>
    <col min="9251" max="9251" width="5.33203125" style="186" customWidth="1"/>
    <col min="9252" max="9253" width="4.88671875" style="186" customWidth="1"/>
    <col min="9254" max="9258" width="4.33203125" style="186" customWidth="1"/>
    <col min="9259" max="9262" width="4.6640625" style="186" customWidth="1"/>
    <col min="9263" max="9263" width="6" style="186" bestFit="1" customWidth="1"/>
    <col min="9264" max="9265" width="4.33203125" style="186" bestFit="1" customWidth="1"/>
    <col min="9266" max="9266" width="4.6640625" style="186" customWidth="1"/>
    <col min="9267" max="9267" width="5.109375" style="186" bestFit="1" customWidth="1"/>
    <col min="9268" max="9268" width="5.5546875" style="186" bestFit="1" customWidth="1"/>
    <col min="9269" max="9269" width="4.109375" style="186" customWidth="1"/>
    <col min="9270" max="9270" width="5.5546875" style="186" bestFit="1" customWidth="1"/>
    <col min="9271" max="9272" width="4" style="186" customWidth="1"/>
    <col min="9273" max="9274" width="4.33203125" style="186" bestFit="1" customWidth="1"/>
    <col min="9275" max="9275" width="4" style="186" customWidth="1"/>
    <col min="9276" max="9276" width="4.88671875" style="186" bestFit="1" customWidth="1"/>
    <col min="9277" max="9277" width="4.44140625" style="186" customWidth="1"/>
    <col min="9278" max="9278" width="4.109375" style="186" customWidth="1"/>
    <col min="9279" max="9279" width="4.33203125" style="186" bestFit="1" customWidth="1"/>
    <col min="9280" max="9280" width="5.88671875" style="186" bestFit="1" customWidth="1"/>
    <col min="9281" max="9281" width="5.6640625" style="186" customWidth="1"/>
    <col min="9282" max="9282" width="6" style="186" customWidth="1"/>
    <col min="9283" max="9283" width="6.109375" style="186" customWidth="1"/>
    <col min="9284" max="9482" width="7.88671875" style="186"/>
    <col min="9483" max="9483" width="4.33203125" style="186" bestFit="1" customWidth="1"/>
    <col min="9484" max="9484" width="34" style="186" customWidth="1"/>
    <col min="9485" max="9485" width="4.6640625" style="186" customWidth="1"/>
    <col min="9486" max="9488" width="5.88671875" style="186" customWidth="1"/>
    <col min="9489" max="9489" width="6" style="186" customWidth="1"/>
    <col min="9490" max="9490" width="4.5546875" style="186" customWidth="1"/>
    <col min="9491" max="9491" width="5.44140625" style="186" customWidth="1"/>
    <col min="9492" max="9494" width="5.6640625" style="186" bestFit="1" customWidth="1"/>
    <col min="9495" max="9495" width="5.33203125" style="186" customWidth="1"/>
    <col min="9496" max="9496" width="4.33203125" style="186" bestFit="1" customWidth="1"/>
    <col min="9497" max="9497" width="5.5546875" style="186" bestFit="1" customWidth="1"/>
    <col min="9498" max="9498" width="6.33203125" style="186" customWidth="1"/>
    <col min="9499" max="9499" width="5" style="186" customWidth="1"/>
    <col min="9500" max="9500" width="5.44140625" style="186" bestFit="1" customWidth="1"/>
    <col min="9501" max="9503" width="4.33203125" style="186" bestFit="1" customWidth="1"/>
    <col min="9504" max="9504" width="4.5546875" style="186" customWidth="1"/>
    <col min="9505" max="9506" width="4.33203125" style="186" bestFit="1" customWidth="1"/>
    <col min="9507" max="9507" width="5.33203125" style="186" customWidth="1"/>
    <col min="9508" max="9509" width="4.88671875" style="186" customWidth="1"/>
    <col min="9510" max="9514" width="4.33203125" style="186" customWidth="1"/>
    <col min="9515" max="9518" width="4.6640625" style="186" customWidth="1"/>
    <col min="9519" max="9519" width="6" style="186" bestFit="1" customWidth="1"/>
    <col min="9520" max="9521" width="4.33203125" style="186" bestFit="1" customWidth="1"/>
    <col min="9522" max="9522" width="4.6640625" style="186" customWidth="1"/>
    <col min="9523" max="9523" width="5.109375" style="186" bestFit="1" customWidth="1"/>
    <col min="9524" max="9524" width="5.5546875" style="186" bestFit="1" customWidth="1"/>
    <col min="9525" max="9525" width="4.109375" style="186" customWidth="1"/>
    <col min="9526" max="9526" width="5.5546875" style="186" bestFit="1" customWidth="1"/>
    <col min="9527" max="9528" width="4" style="186" customWidth="1"/>
    <col min="9529" max="9530" width="4.33203125" style="186" bestFit="1" customWidth="1"/>
    <col min="9531" max="9531" width="4" style="186" customWidth="1"/>
    <col min="9532" max="9532" width="4.88671875" style="186" bestFit="1" customWidth="1"/>
    <col min="9533" max="9533" width="4.44140625" style="186" customWidth="1"/>
    <col min="9534" max="9534" width="4.109375" style="186" customWidth="1"/>
    <col min="9535" max="9535" width="4.33203125" style="186" bestFit="1" customWidth="1"/>
    <col min="9536" max="9536" width="5.88671875" style="186" bestFit="1" customWidth="1"/>
    <col min="9537" max="9537" width="5.6640625" style="186" customWidth="1"/>
    <col min="9538" max="9538" width="6" style="186" customWidth="1"/>
    <col min="9539" max="9539" width="6.109375" style="186" customWidth="1"/>
    <col min="9540" max="9738" width="7.88671875" style="186"/>
    <col min="9739" max="9739" width="4.33203125" style="186" bestFit="1" customWidth="1"/>
    <col min="9740" max="9740" width="34" style="186" customWidth="1"/>
    <col min="9741" max="9741" width="4.6640625" style="186" customWidth="1"/>
    <col min="9742" max="9744" width="5.88671875" style="186" customWidth="1"/>
    <col min="9745" max="9745" width="6" style="186" customWidth="1"/>
    <col min="9746" max="9746" width="4.5546875" style="186" customWidth="1"/>
    <col min="9747" max="9747" width="5.44140625" style="186" customWidth="1"/>
    <col min="9748" max="9750" width="5.6640625" style="186" bestFit="1" customWidth="1"/>
    <col min="9751" max="9751" width="5.33203125" style="186" customWidth="1"/>
    <col min="9752" max="9752" width="4.33203125" style="186" bestFit="1" customWidth="1"/>
    <col min="9753" max="9753" width="5.5546875" style="186" bestFit="1" customWidth="1"/>
    <col min="9754" max="9754" width="6.33203125" style="186" customWidth="1"/>
    <col min="9755" max="9755" width="5" style="186" customWidth="1"/>
    <col min="9756" max="9756" width="5.44140625" style="186" bestFit="1" customWidth="1"/>
    <col min="9757" max="9759" width="4.33203125" style="186" bestFit="1" customWidth="1"/>
    <col min="9760" max="9760" width="4.5546875" style="186" customWidth="1"/>
    <col min="9761" max="9762" width="4.33203125" style="186" bestFit="1" customWidth="1"/>
    <col min="9763" max="9763" width="5.33203125" style="186" customWidth="1"/>
    <col min="9764" max="9765" width="4.88671875" style="186" customWidth="1"/>
    <col min="9766" max="9770" width="4.33203125" style="186" customWidth="1"/>
    <col min="9771" max="9774" width="4.6640625" style="186" customWidth="1"/>
    <col min="9775" max="9775" width="6" style="186" bestFit="1" customWidth="1"/>
    <col min="9776" max="9777" width="4.33203125" style="186" bestFit="1" customWidth="1"/>
    <col min="9778" max="9778" width="4.6640625" style="186" customWidth="1"/>
    <col min="9779" max="9779" width="5.109375" style="186" bestFit="1" customWidth="1"/>
    <col min="9780" max="9780" width="5.5546875" style="186" bestFit="1" customWidth="1"/>
    <col min="9781" max="9781" width="4.109375" style="186" customWidth="1"/>
    <col min="9782" max="9782" width="5.5546875" style="186" bestFit="1" customWidth="1"/>
    <col min="9783" max="9784" width="4" style="186" customWidth="1"/>
    <col min="9785" max="9786" width="4.33203125" style="186" bestFit="1" customWidth="1"/>
    <col min="9787" max="9787" width="4" style="186" customWidth="1"/>
    <col min="9788" max="9788" width="4.88671875" style="186" bestFit="1" customWidth="1"/>
    <col min="9789" max="9789" width="4.44140625" style="186" customWidth="1"/>
    <col min="9790" max="9790" width="4.109375" style="186" customWidth="1"/>
    <col min="9791" max="9791" width="4.33203125" style="186" bestFit="1" customWidth="1"/>
    <col min="9792" max="9792" width="5.88671875" style="186" bestFit="1" customWidth="1"/>
    <col min="9793" max="9793" width="5.6640625" style="186" customWidth="1"/>
    <col min="9794" max="9794" width="6" style="186" customWidth="1"/>
    <col min="9795" max="9795" width="6.109375" style="186" customWidth="1"/>
    <col min="9796" max="9994" width="7.88671875" style="186"/>
    <col min="9995" max="9995" width="4.33203125" style="186" bestFit="1" customWidth="1"/>
    <col min="9996" max="9996" width="34" style="186" customWidth="1"/>
    <col min="9997" max="9997" width="4.6640625" style="186" customWidth="1"/>
    <col min="9998" max="10000" width="5.88671875" style="186" customWidth="1"/>
    <col min="10001" max="10001" width="6" style="186" customWidth="1"/>
    <col min="10002" max="10002" width="4.5546875" style="186" customWidth="1"/>
    <col min="10003" max="10003" width="5.44140625" style="186" customWidth="1"/>
    <col min="10004" max="10006" width="5.6640625" style="186" bestFit="1" customWidth="1"/>
    <col min="10007" max="10007" width="5.33203125" style="186" customWidth="1"/>
    <col min="10008" max="10008" width="4.33203125" style="186" bestFit="1" customWidth="1"/>
    <col min="10009" max="10009" width="5.5546875" style="186" bestFit="1" customWidth="1"/>
    <col min="10010" max="10010" width="6.33203125" style="186" customWidth="1"/>
    <col min="10011" max="10011" width="5" style="186" customWidth="1"/>
    <col min="10012" max="10012" width="5.44140625" style="186" bestFit="1" customWidth="1"/>
    <col min="10013" max="10015" width="4.33203125" style="186" bestFit="1" customWidth="1"/>
    <col min="10016" max="10016" width="4.5546875" style="186" customWidth="1"/>
    <col min="10017" max="10018" width="4.33203125" style="186" bestFit="1" customWidth="1"/>
    <col min="10019" max="10019" width="5.33203125" style="186" customWidth="1"/>
    <col min="10020" max="10021" width="4.88671875" style="186" customWidth="1"/>
    <col min="10022" max="10026" width="4.33203125" style="186" customWidth="1"/>
    <col min="10027" max="10030" width="4.6640625" style="186" customWidth="1"/>
    <col min="10031" max="10031" width="6" style="186" bestFit="1" customWidth="1"/>
    <col min="10032" max="10033" width="4.33203125" style="186" bestFit="1" customWidth="1"/>
    <col min="10034" max="10034" width="4.6640625" style="186" customWidth="1"/>
    <col min="10035" max="10035" width="5.109375" style="186" bestFit="1" customWidth="1"/>
    <col min="10036" max="10036" width="5.5546875" style="186" bestFit="1" customWidth="1"/>
    <col min="10037" max="10037" width="4.109375" style="186" customWidth="1"/>
    <col min="10038" max="10038" width="5.5546875" style="186" bestFit="1" customWidth="1"/>
    <col min="10039" max="10040" width="4" style="186" customWidth="1"/>
    <col min="10041" max="10042" width="4.33203125" style="186" bestFit="1" customWidth="1"/>
    <col min="10043" max="10043" width="4" style="186" customWidth="1"/>
    <col min="10044" max="10044" width="4.88671875" style="186" bestFit="1" customWidth="1"/>
    <col min="10045" max="10045" width="4.44140625" style="186" customWidth="1"/>
    <col min="10046" max="10046" width="4.109375" style="186" customWidth="1"/>
    <col min="10047" max="10047" width="4.33203125" style="186" bestFit="1" customWidth="1"/>
    <col min="10048" max="10048" width="5.88671875" style="186" bestFit="1" customWidth="1"/>
    <col min="10049" max="10049" width="5.6640625" style="186" customWidth="1"/>
    <col min="10050" max="10050" width="6" style="186" customWidth="1"/>
    <col min="10051" max="10051" width="6.109375" style="186" customWidth="1"/>
    <col min="10052" max="10250" width="7.88671875" style="186"/>
    <col min="10251" max="10251" width="4.33203125" style="186" bestFit="1" customWidth="1"/>
    <col min="10252" max="10252" width="34" style="186" customWidth="1"/>
    <col min="10253" max="10253" width="4.6640625" style="186" customWidth="1"/>
    <col min="10254" max="10256" width="5.88671875" style="186" customWidth="1"/>
    <col min="10257" max="10257" width="6" style="186" customWidth="1"/>
    <col min="10258" max="10258" width="4.5546875" style="186" customWidth="1"/>
    <col min="10259" max="10259" width="5.44140625" style="186" customWidth="1"/>
    <col min="10260" max="10262" width="5.6640625" style="186" bestFit="1" customWidth="1"/>
    <col min="10263" max="10263" width="5.33203125" style="186" customWidth="1"/>
    <col min="10264" max="10264" width="4.33203125" style="186" bestFit="1" customWidth="1"/>
    <col min="10265" max="10265" width="5.5546875" style="186" bestFit="1" customWidth="1"/>
    <col min="10266" max="10266" width="6.33203125" style="186" customWidth="1"/>
    <col min="10267" max="10267" width="5" style="186" customWidth="1"/>
    <col min="10268" max="10268" width="5.44140625" style="186" bestFit="1" customWidth="1"/>
    <col min="10269" max="10271" width="4.33203125" style="186" bestFit="1" customWidth="1"/>
    <col min="10272" max="10272" width="4.5546875" style="186" customWidth="1"/>
    <col min="10273" max="10274" width="4.33203125" style="186" bestFit="1" customWidth="1"/>
    <col min="10275" max="10275" width="5.33203125" style="186" customWidth="1"/>
    <col min="10276" max="10277" width="4.88671875" style="186" customWidth="1"/>
    <col min="10278" max="10282" width="4.33203125" style="186" customWidth="1"/>
    <col min="10283" max="10286" width="4.6640625" style="186" customWidth="1"/>
    <col min="10287" max="10287" width="6" style="186" bestFit="1" customWidth="1"/>
    <col min="10288" max="10289" width="4.33203125" style="186" bestFit="1" customWidth="1"/>
    <col min="10290" max="10290" width="4.6640625" style="186" customWidth="1"/>
    <col min="10291" max="10291" width="5.109375" style="186" bestFit="1" customWidth="1"/>
    <col min="10292" max="10292" width="5.5546875" style="186" bestFit="1" customWidth="1"/>
    <col min="10293" max="10293" width="4.109375" style="186" customWidth="1"/>
    <col min="10294" max="10294" width="5.5546875" style="186" bestFit="1" customWidth="1"/>
    <col min="10295" max="10296" width="4" style="186" customWidth="1"/>
    <col min="10297" max="10298" width="4.33203125" style="186" bestFit="1" customWidth="1"/>
    <col min="10299" max="10299" width="4" style="186" customWidth="1"/>
    <col min="10300" max="10300" width="4.88671875" style="186" bestFit="1" customWidth="1"/>
    <col min="10301" max="10301" width="4.44140625" style="186" customWidth="1"/>
    <col min="10302" max="10302" width="4.109375" style="186" customWidth="1"/>
    <col min="10303" max="10303" width="4.33203125" style="186" bestFit="1" customWidth="1"/>
    <col min="10304" max="10304" width="5.88671875" style="186" bestFit="1" customWidth="1"/>
    <col min="10305" max="10305" width="5.6640625" style="186" customWidth="1"/>
    <col min="10306" max="10306" width="6" style="186" customWidth="1"/>
    <col min="10307" max="10307" width="6.109375" style="186" customWidth="1"/>
    <col min="10308" max="10506" width="7.88671875" style="186"/>
    <col min="10507" max="10507" width="4.33203125" style="186" bestFit="1" customWidth="1"/>
    <col min="10508" max="10508" width="34" style="186" customWidth="1"/>
    <col min="10509" max="10509" width="4.6640625" style="186" customWidth="1"/>
    <col min="10510" max="10512" width="5.88671875" style="186" customWidth="1"/>
    <col min="10513" max="10513" width="6" style="186" customWidth="1"/>
    <col min="10514" max="10514" width="4.5546875" style="186" customWidth="1"/>
    <col min="10515" max="10515" width="5.44140625" style="186" customWidth="1"/>
    <col min="10516" max="10518" width="5.6640625" style="186" bestFit="1" customWidth="1"/>
    <col min="10519" max="10519" width="5.33203125" style="186" customWidth="1"/>
    <col min="10520" max="10520" width="4.33203125" style="186" bestFit="1" customWidth="1"/>
    <col min="10521" max="10521" width="5.5546875" style="186" bestFit="1" customWidth="1"/>
    <col min="10522" max="10522" width="6.33203125" style="186" customWidth="1"/>
    <col min="10523" max="10523" width="5" style="186" customWidth="1"/>
    <col min="10524" max="10524" width="5.44140625" style="186" bestFit="1" customWidth="1"/>
    <col min="10525" max="10527" width="4.33203125" style="186" bestFit="1" customWidth="1"/>
    <col min="10528" max="10528" width="4.5546875" style="186" customWidth="1"/>
    <col min="10529" max="10530" width="4.33203125" style="186" bestFit="1" customWidth="1"/>
    <col min="10531" max="10531" width="5.33203125" style="186" customWidth="1"/>
    <col min="10532" max="10533" width="4.88671875" style="186" customWidth="1"/>
    <col min="10534" max="10538" width="4.33203125" style="186" customWidth="1"/>
    <col min="10539" max="10542" width="4.6640625" style="186" customWidth="1"/>
    <col min="10543" max="10543" width="6" style="186" bestFit="1" customWidth="1"/>
    <col min="10544" max="10545" width="4.33203125" style="186" bestFit="1" customWidth="1"/>
    <col min="10546" max="10546" width="4.6640625" style="186" customWidth="1"/>
    <col min="10547" max="10547" width="5.109375" style="186" bestFit="1" customWidth="1"/>
    <col min="10548" max="10548" width="5.5546875" style="186" bestFit="1" customWidth="1"/>
    <col min="10549" max="10549" width="4.109375" style="186" customWidth="1"/>
    <col min="10550" max="10550" width="5.5546875" style="186" bestFit="1" customWidth="1"/>
    <col min="10551" max="10552" width="4" style="186" customWidth="1"/>
    <col min="10553" max="10554" width="4.33203125" style="186" bestFit="1" customWidth="1"/>
    <col min="10555" max="10555" width="4" style="186" customWidth="1"/>
    <col min="10556" max="10556" width="4.88671875" style="186" bestFit="1" customWidth="1"/>
    <col min="10557" max="10557" width="4.44140625" style="186" customWidth="1"/>
    <col min="10558" max="10558" width="4.109375" style="186" customWidth="1"/>
    <col min="10559" max="10559" width="4.33203125" style="186" bestFit="1" customWidth="1"/>
    <col min="10560" max="10560" width="5.88671875" style="186" bestFit="1" customWidth="1"/>
    <col min="10561" max="10561" width="5.6640625" style="186" customWidth="1"/>
    <col min="10562" max="10562" width="6" style="186" customWidth="1"/>
    <col min="10563" max="10563" width="6.109375" style="186" customWidth="1"/>
    <col min="10564" max="10762" width="7.88671875" style="186"/>
    <col min="10763" max="10763" width="4.33203125" style="186" bestFit="1" customWidth="1"/>
    <col min="10764" max="10764" width="34" style="186" customWidth="1"/>
    <col min="10765" max="10765" width="4.6640625" style="186" customWidth="1"/>
    <col min="10766" max="10768" width="5.88671875" style="186" customWidth="1"/>
    <col min="10769" max="10769" width="6" style="186" customWidth="1"/>
    <col min="10770" max="10770" width="4.5546875" style="186" customWidth="1"/>
    <col min="10771" max="10771" width="5.44140625" style="186" customWidth="1"/>
    <col min="10772" max="10774" width="5.6640625" style="186" bestFit="1" customWidth="1"/>
    <col min="10775" max="10775" width="5.33203125" style="186" customWidth="1"/>
    <col min="10776" max="10776" width="4.33203125" style="186" bestFit="1" customWidth="1"/>
    <col min="10777" max="10777" width="5.5546875" style="186" bestFit="1" customWidth="1"/>
    <col min="10778" max="10778" width="6.33203125" style="186" customWidth="1"/>
    <col min="10779" max="10779" width="5" style="186" customWidth="1"/>
    <col min="10780" max="10780" width="5.44140625" style="186" bestFit="1" customWidth="1"/>
    <col min="10781" max="10783" width="4.33203125" style="186" bestFit="1" customWidth="1"/>
    <col min="10784" max="10784" width="4.5546875" style="186" customWidth="1"/>
    <col min="10785" max="10786" width="4.33203125" style="186" bestFit="1" customWidth="1"/>
    <col min="10787" max="10787" width="5.33203125" style="186" customWidth="1"/>
    <col min="10788" max="10789" width="4.88671875" style="186" customWidth="1"/>
    <col min="10790" max="10794" width="4.33203125" style="186" customWidth="1"/>
    <col min="10795" max="10798" width="4.6640625" style="186" customWidth="1"/>
    <col min="10799" max="10799" width="6" style="186" bestFit="1" customWidth="1"/>
    <col min="10800" max="10801" width="4.33203125" style="186" bestFit="1" customWidth="1"/>
    <col min="10802" max="10802" width="4.6640625" style="186" customWidth="1"/>
    <col min="10803" max="10803" width="5.109375" style="186" bestFit="1" customWidth="1"/>
    <col min="10804" max="10804" width="5.5546875" style="186" bestFit="1" customWidth="1"/>
    <col min="10805" max="10805" width="4.109375" style="186" customWidth="1"/>
    <col min="10806" max="10806" width="5.5546875" style="186" bestFit="1" customWidth="1"/>
    <col min="10807" max="10808" width="4" style="186" customWidth="1"/>
    <col min="10809" max="10810" width="4.33203125" style="186" bestFit="1" customWidth="1"/>
    <col min="10811" max="10811" width="4" style="186" customWidth="1"/>
    <col min="10812" max="10812" width="4.88671875" style="186" bestFit="1" customWidth="1"/>
    <col min="10813" max="10813" width="4.44140625" style="186" customWidth="1"/>
    <col min="10814" max="10814" width="4.109375" style="186" customWidth="1"/>
    <col min="10815" max="10815" width="4.33203125" style="186" bestFit="1" customWidth="1"/>
    <col min="10816" max="10816" width="5.88671875" style="186" bestFit="1" customWidth="1"/>
    <col min="10817" max="10817" width="5.6640625" style="186" customWidth="1"/>
    <col min="10818" max="10818" width="6" style="186" customWidth="1"/>
    <col min="10819" max="10819" width="6.109375" style="186" customWidth="1"/>
    <col min="10820" max="11018" width="7.88671875" style="186"/>
    <col min="11019" max="11019" width="4.33203125" style="186" bestFit="1" customWidth="1"/>
    <col min="11020" max="11020" width="34" style="186" customWidth="1"/>
    <col min="11021" max="11021" width="4.6640625" style="186" customWidth="1"/>
    <col min="11022" max="11024" width="5.88671875" style="186" customWidth="1"/>
    <col min="11025" max="11025" width="6" style="186" customWidth="1"/>
    <col min="11026" max="11026" width="4.5546875" style="186" customWidth="1"/>
    <col min="11027" max="11027" width="5.44140625" style="186" customWidth="1"/>
    <col min="11028" max="11030" width="5.6640625" style="186" bestFit="1" customWidth="1"/>
    <col min="11031" max="11031" width="5.33203125" style="186" customWidth="1"/>
    <col min="11032" max="11032" width="4.33203125" style="186" bestFit="1" customWidth="1"/>
    <col min="11033" max="11033" width="5.5546875" style="186" bestFit="1" customWidth="1"/>
    <col min="11034" max="11034" width="6.33203125" style="186" customWidth="1"/>
    <col min="11035" max="11035" width="5" style="186" customWidth="1"/>
    <col min="11036" max="11036" width="5.44140625" style="186" bestFit="1" customWidth="1"/>
    <col min="11037" max="11039" width="4.33203125" style="186" bestFit="1" customWidth="1"/>
    <col min="11040" max="11040" width="4.5546875" style="186" customWidth="1"/>
    <col min="11041" max="11042" width="4.33203125" style="186" bestFit="1" customWidth="1"/>
    <col min="11043" max="11043" width="5.33203125" style="186" customWidth="1"/>
    <col min="11044" max="11045" width="4.88671875" style="186" customWidth="1"/>
    <col min="11046" max="11050" width="4.33203125" style="186" customWidth="1"/>
    <col min="11051" max="11054" width="4.6640625" style="186" customWidth="1"/>
    <col min="11055" max="11055" width="6" style="186" bestFit="1" customWidth="1"/>
    <col min="11056" max="11057" width="4.33203125" style="186" bestFit="1" customWidth="1"/>
    <col min="11058" max="11058" width="4.6640625" style="186" customWidth="1"/>
    <col min="11059" max="11059" width="5.109375" style="186" bestFit="1" customWidth="1"/>
    <col min="11060" max="11060" width="5.5546875" style="186" bestFit="1" customWidth="1"/>
    <col min="11061" max="11061" width="4.109375" style="186" customWidth="1"/>
    <col min="11062" max="11062" width="5.5546875" style="186" bestFit="1" customWidth="1"/>
    <col min="11063" max="11064" width="4" style="186" customWidth="1"/>
    <col min="11065" max="11066" width="4.33203125" style="186" bestFit="1" customWidth="1"/>
    <col min="11067" max="11067" width="4" style="186" customWidth="1"/>
    <col min="11068" max="11068" width="4.88671875" style="186" bestFit="1" customWidth="1"/>
    <col min="11069" max="11069" width="4.44140625" style="186" customWidth="1"/>
    <col min="11070" max="11070" width="4.109375" style="186" customWidth="1"/>
    <col min="11071" max="11071" width="4.33203125" style="186" bestFit="1" customWidth="1"/>
    <col min="11072" max="11072" width="5.88671875" style="186" bestFit="1" customWidth="1"/>
    <col min="11073" max="11073" width="5.6640625" style="186" customWidth="1"/>
    <col min="11074" max="11074" width="6" style="186" customWidth="1"/>
    <col min="11075" max="11075" width="6.109375" style="186" customWidth="1"/>
    <col min="11076" max="11274" width="7.88671875" style="186"/>
    <col min="11275" max="11275" width="4.33203125" style="186" bestFit="1" customWidth="1"/>
    <col min="11276" max="11276" width="34" style="186" customWidth="1"/>
    <col min="11277" max="11277" width="4.6640625" style="186" customWidth="1"/>
    <col min="11278" max="11280" width="5.88671875" style="186" customWidth="1"/>
    <col min="11281" max="11281" width="6" style="186" customWidth="1"/>
    <col min="11282" max="11282" width="4.5546875" style="186" customWidth="1"/>
    <col min="11283" max="11283" width="5.44140625" style="186" customWidth="1"/>
    <col min="11284" max="11286" width="5.6640625" style="186" bestFit="1" customWidth="1"/>
    <col min="11287" max="11287" width="5.33203125" style="186" customWidth="1"/>
    <col min="11288" max="11288" width="4.33203125" style="186" bestFit="1" customWidth="1"/>
    <col min="11289" max="11289" width="5.5546875" style="186" bestFit="1" customWidth="1"/>
    <col min="11290" max="11290" width="6.33203125" style="186" customWidth="1"/>
    <col min="11291" max="11291" width="5" style="186" customWidth="1"/>
    <col min="11292" max="11292" width="5.44140625" style="186" bestFit="1" customWidth="1"/>
    <col min="11293" max="11295" width="4.33203125" style="186" bestFit="1" customWidth="1"/>
    <col min="11296" max="11296" width="4.5546875" style="186" customWidth="1"/>
    <col min="11297" max="11298" width="4.33203125" style="186" bestFit="1" customWidth="1"/>
    <col min="11299" max="11299" width="5.33203125" style="186" customWidth="1"/>
    <col min="11300" max="11301" width="4.88671875" style="186" customWidth="1"/>
    <col min="11302" max="11306" width="4.33203125" style="186" customWidth="1"/>
    <col min="11307" max="11310" width="4.6640625" style="186" customWidth="1"/>
    <col min="11311" max="11311" width="6" style="186" bestFit="1" customWidth="1"/>
    <col min="11312" max="11313" width="4.33203125" style="186" bestFit="1" customWidth="1"/>
    <col min="11314" max="11314" width="4.6640625" style="186" customWidth="1"/>
    <col min="11315" max="11315" width="5.109375" style="186" bestFit="1" customWidth="1"/>
    <col min="11316" max="11316" width="5.5546875" style="186" bestFit="1" customWidth="1"/>
    <col min="11317" max="11317" width="4.109375" style="186" customWidth="1"/>
    <col min="11318" max="11318" width="5.5546875" style="186" bestFit="1" customWidth="1"/>
    <col min="11319" max="11320" width="4" style="186" customWidth="1"/>
    <col min="11321" max="11322" width="4.33203125" style="186" bestFit="1" customWidth="1"/>
    <col min="11323" max="11323" width="4" style="186" customWidth="1"/>
    <col min="11324" max="11324" width="4.88671875" style="186" bestFit="1" customWidth="1"/>
    <col min="11325" max="11325" width="4.44140625" style="186" customWidth="1"/>
    <col min="11326" max="11326" width="4.109375" style="186" customWidth="1"/>
    <col min="11327" max="11327" width="4.33203125" style="186" bestFit="1" customWidth="1"/>
    <col min="11328" max="11328" width="5.88671875" style="186" bestFit="1" customWidth="1"/>
    <col min="11329" max="11329" width="5.6640625" style="186" customWidth="1"/>
    <col min="11330" max="11330" width="6" style="186" customWidth="1"/>
    <col min="11331" max="11331" width="6.109375" style="186" customWidth="1"/>
    <col min="11332" max="11530" width="7.88671875" style="186"/>
    <col min="11531" max="11531" width="4.33203125" style="186" bestFit="1" customWidth="1"/>
    <col min="11532" max="11532" width="34" style="186" customWidth="1"/>
    <col min="11533" max="11533" width="4.6640625" style="186" customWidth="1"/>
    <col min="11534" max="11536" width="5.88671875" style="186" customWidth="1"/>
    <col min="11537" max="11537" width="6" style="186" customWidth="1"/>
    <col min="11538" max="11538" width="4.5546875" style="186" customWidth="1"/>
    <col min="11539" max="11539" width="5.44140625" style="186" customWidth="1"/>
    <col min="11540" max="11542" width="5.6640625" style="186" bestFit="1" customWidth="1"/>
    <col min="11543" max="11543" width="5.33203125" style="186" customWidth="1"/>
    <col min="11544" max="11544" width="4.33203125" style="186" bestFit="1" customWidth="1"/>
    <col min="11545" max="11545" width="5.5546875" style="186" bestFit="1" customWidth="1"/>
    <col min="11546" max="11546" width="6.33203125" style="186" customWidth="1"/>
    <col min="11547" max="11547" width="5" style="186" customWidth="1"/>
    <col min="11548" max="11548" width="5.44140625" style="186" bestFit="1" customWidth="1"/>
    <col min="11549" max="11551" width="4.33203125" style="186" bestFit="1" customWidth="1"/>
    <col min="11552" max="11552" width="4.5546875" style="186" customWidth="1"/>
    <col min="11553" max="11554" width="4.33203125" style="186" bestFit="1" customWidth="1"/>
    <col min="11555" max="11555" width="5.33203125" style="186" customWidth="1"/>
    <col min="11556" max="11557" width="4.88671875" style="186" customWidth="1"/>
    <col min="11558" max="11562" width="4.33203125" style="186" customWidth="1"/>
    <col min="11563" max="11566" width="4.6640625" style="186" customWidth="1"/>
    <col min="11567" max="11567" width="6" style="186" bestFit="1" customWidth="1"/>
    <col min="11568" max="11569" width="4.33203125" style="186" bestFit="1" customWidth="1"/>
    <col min="11570" max="11570" width="4.6640625" style="186" customWidth="1"/>
    <col min="11571" max="11571" width="5.109375" style="186" bestFit="1" customWidth="1"/>
    <col min="11572" max="11572" width="5.5546875" style="186" bestFit="1" customWidth="1"/>
    <col min="11573" max="11573" width="4.109375" style="186" customWidth="1"/>
    <col min="11574" max="11574" width="5.5546875" style="186" bestFit="1" customWidth="1"/>
    <col min="11575" max="11576" width="4" style="186" customWidth="1"/>
    <col min="11577" max="11578" width="4.33203125" style="186" bestFit="1" customWidth="1"/>
    <col min="11579" max="11579" width="4" style="186" customWidth="1"/>
    <col min="11580" max="11580" width="4.88671875" style="186" bestFit="1" customWidth="1"/>
    <col min="11581" max="11581" width="4.44140625" style="186" customWidth="1"/>
    <col min="11582" max="11582" width="4.109375" style="186" customWidth="1"/>
    <col min="11583" max="11583" width="4.33203125" style="186" bestFit="1" customWidth="1"/>
    <col min="11584" max="11584" width="5.88671875" style="186" bestFit="1" customWidth="1"/>
    <col min="11585" max="11585" width="5.6640625" style="186" customWidth="1"/>
    <col min="11586" max="11586" width="6" style="186" customWidth="1"/>
    <col min="11587" max="11587" width="6.109375" style="186" customWidth="1"/>
    <col min="11588" max="11786" width="7.88671875" style="186"/>
    <col min="11787" max="11787" width="4.33203125" style="186" bestFit="1" customWidth="1"/>
    <col min="11788" max="11788" width="34" style="186" customWidth="1"/>
    <col min="11789" max="11789" width="4.6640625" style="186" customWidth="1"/>
    <col min="11790" max="11792" width="5.88671875" style="186" customWidth="1"/>
    <col min="11793" max="11793" width="6" style="186" customWidth="1"/>
    <col min="11794" max="11794" width="4.5546875" style="186" customWidth="1"/>
    <col min="11795" max="11795" width="5.44140625" style="186" customWidth="1"/>
    <col min="11796" max="11798" width="5.6640625" style="186" bestFit="1" customWidth="1"/>
    <col min="11799" max="11799" width="5.33203125" style="186" customWidth="1"/>
    <col min="11800" max="11800" width="4.33203125" style="186" bestFit="1" customWidth="1"/>
    <col min="11801" max="11801" width="5.5546875" style="186" bestFit="1" customWidth="1"/>
    <col min="11802" max="11802" width="6.33203125" style="186" customWidth="1"/>
    <col min="11803" max="11803" width="5" style="186" customWidth="1"/>
    <col min="11804" max="11804" width="5.44140625" style="186" bestFit="1" customWidth="1"/>
    <col min="11805" max="11807" width="4.33203125" style="186" bestFit="1" customWidth="1"/>
    <col min="11808" max="11808" width="4.5546875" style="186" customWidth="1"/>
    <col min="11809" max="11810" width="4.33203125" style="186" bestFit="1" customWidth="1"/>
    <col min="11811" max="11811" width="5.33203125" style="186" customWidth="1"/>
    <col min="11812" max="11813" width="4.88671875" style="186" customWidth="1"/>
    <col min="11814" max="11818" width="4.33203125" style="186" customWidth="1"/>
    <col min="11819" max="11822" width="4.6640625" style="186" customWidth="1"/>
    <col min="11823" max="11823" width="6" style="186" bestFit="1" customWidth="1"/>
    <col min="11824" max="11825" width="4.33203125" style="186" bestFit="1" customWidth="1"/>
    <col min="11826" max="11826" width="4.6640625" style="186" customWidth="1"/>
    <col min="11827" max="11827" width="5.109375" style="186" bestFit="1" customWidth="1"/>
    <col min="11828" max="11828" width="5.5546875" style="186" bestFit="1" customWidth="1"/>
    <col min="11829" max="11829" width="4.109375" style="186" customWidth="1"/>
    <col min="11830" max="11830" width="5.5546875" style="186" bestFit="1" customWidth="1"/>
    <col min="11831" max="11832" width="4" style="186" customWidth="1"/>
    <col min="11833" max="11834" width="4.33203125" style="186" bestFit="1" customWidth="1"/>
    <col min="11835" max="11835" width="4" style="186" customWidth="1"/>
    <col min="11836" max="11836" width="4.88671875" style="186" bestFit="1" customWidth="1"/>
    <col min="11837" max="11837" width="4.44140625" style="186" customWidth="1"/>
    <col min="11838" max="11838" width="4.109375" style="186" customWidth="1"/>
    <col min="11839" max="11839" width="4.33203125" style="186" bestFit="1" customWidth="1"/>
    <col min="11840" max="11840" width="5.88671875" style="186" bestFit="1" customWidth="1"/>
    <col min="11841" max="11841" width="5.6640625" style="186" customWidth="1"/>
    <col min="11842" max="11842" width="6" style="186" customWidth="1"/>
    <col min="11843" max="11843" width="6.109375" style="186" customWidth="1"/>
    <col min="11844" max="12042" width="7.88671875" style="186"/>
    <col min="12043" max="12043" width="4.33203125" style="186" bestFit="1" customWidth="1"/>
    <col min="12044" max="12044" width="34" style="186" customWidth="1"/>
    <col min="12045" max="12045" width="4.6640625" style="186" customWidth="1"/>
    <col min="12046" max="12048" width="5.88671875" style="186" customWidth="1"/>
    <col min="12049" max="12049" width="6" style="186" customWidth="1"/>
    <col min="12050" max="12050" width="4.5546875" style="186" customWidth="1"/>
    <col min="12051" max="12051" width="5.44140625" style="186" customWidth="1"/>
    <col min="12052" max="12054" width="5.6640625" style="186" bestFit="1" customWidth="1"/>
    <col min="12055" max="12055" width="5.33203125" style="186" customWidth="1"/>
    <col min="12056" max="12056" width="4.33203125" style="186" bestFit="1" customWidth="1"/>
    <col min="12057" max="12057" width="5.5546875" style="186" bestFit="1" customWidth="1"/>
    <col min="12058" max="12058" width="6.33203125" style="186" customWidth="1"/>
    <col min="12059" max="12059" width="5" style="186" customWidth="1"/>
    <col min="12060" max="12060" width="5.44140625" style="186" bestFit="1" customWidth="1"/>
    <col min="12061" max="12063" width="4.33203125" style="186" bestFit="1" customWidth="1"/>
    <col min="12064" max="12064" width="4.5546875" style="186" customWidth="1"/>
    <col min="12065" max="12066" width="4.33203125" style="186" bestFit="1" customWidth="1"/>
    <col min="12067" max="12067" width="5.33203125" style="186" customWidth="1"/>
    <col min="12068" max="12069" width="4.88671875" style="186" customWidth="1"/>
    <col min="12070" max="12074" width="4.33203125" style="186" customWidth="1"/>
    <col min="12075" max="12078" width="4.6640625" style="186" customWidth="1"/>
    <col min="12079" max="12079" width="6" style="186" bestFit="1" customWidth="1"/>
    <col min="12080" max="12081" width="4.33203125" style="186" bestFit="1" customWidth="1"/>
    <col min="12082" max="12082" width="4.6640625" style="186" customWidth="1"/>
    <col min="12083" max="12083" width="5.109375" style="186" bestFit="1" customWidth="1"/>
    <col min="12084" max="12084" width="5.5546875" style="186" bestFit="1" customWidth="1"/>
    <col min="12085" max="12085" width="4.109375" style="186" customWidth="1"/>
    <col min="12086" max="12086" width="5.5546875" style="186" bestFit="1" customWidth="1"/>
    <col min="12087" max="12088" width="4" style="186" customWidth="1"/>
    <col min="12089" max="12090" width="4.33203125" style="186" bestFit="1" customWidth="1"/>
    <col min="12091" max="12091" width="4" style="186" customWidth="1"/>
    <col min="12092" max="12092" width="4.88671875" style="186" bestFit="1" customWidth="1"/>
    <col min="12093" max="12093" width="4.44140625" style="186" customWidth="1"/>
    <col min="12094" max="12094" width="4.109375" style="186" customWidth="1"/>
    <col min="12095" max="12095" width="4.33203125" style="186" bestFit="1" customWidth="1"/>
    <col min="12096" max="12096" width="5.88671875" style="186" bestFit="1" customWidth="1"/>
    <col min="12097" max="12097" width="5.6640625" style="186" customWidth="1"/>
    <col min="12098" max="12098" width="6" style="186" customWidth="1"/>
    <col min="12099" max="12099" width="6.109375" style="186" customWidth="1"/>
    <col min="12100" max="12298" width="7.88671875" style="186"/>
    <col min="12299" max="12299" width="4.33203125" style="186" bestFit="1" customWidth="1"/>
    <col min="12300" max="12300" width="34" style="186" customWidth="1"/>
    <col min="12301" max="12301" width="4.6640625" style="186" customWidth="1"/>
    <col min="12302" max="12304" width="5.88671875" style="186" customWidth="1"/>
    <col min="12305" max="12305" width="6" style="186" customWidth="1"/>
    <col min="12306" max="12306" width="4.5546875" style="186" customWidth="1"/>
    <col min="12307" max="12307" width="5.44140625" style="186" customWidth="1"/>
    <col min="12308" max="12310" width="5.6640625" style="186" bestFit="1" customWidth="1"/>
    <col min="12311" max="12311" width="5.33203125" style="186" customWidth="1"/>
    <col min="12312" max="12312" width="4.33203125" style="186" bestFit="1" customWidth="1"/>
    <col min="12313" max="12313" width="5.5546875" style="186" bestFit="1" customWidth="1"/>
    <col min="12314" max="12314" width="6.33203125" style="186" customWidth="1"/>
    <col min="12315" max="12315" width="5" style="186" customWidth="1"/>
    <col min="12316" max="12316" width="5.44140625" style="186" bestFit="1" customWidth="1"/>
    <col min="12317" max="12319" width="4.33203125" style="186" bestFit="1" customWidth="1"/>
    <col min="12320" max="12320" width="4.5546875" style="186" customWidth="1"/>
    <col min="12321" max="12322" width="4.33203125" style="186" bestFit="1" customWidth="1"/>
    <col min="12323" max="12323" width="5.33203125" style="186" customWidth="1"/>
    <col min="12324" max="12325" width="4.88671875" style="186" customWidth="1"/>
    <col min="12326" max="12330" width="4.33203125" style="186" customWidth="1"/>
    <col min="12331" max="12334" width="4.6640625" style="186" customWidth="1"/>
    <col min="12335" max="12335" width="6" style="186" bestFit="1" customWidth="1"/>
    <col min="12336" max="12337" width="4.33203125" style="186" bestFit="1" customWidth="1"/>
    <col min="12338" max="12338" width="4.6640625" style="186" customWidth="1"/>
    <col min="12339" max="12339" width="5.109375" style="186" bestFit="1" customWidth="1"/>
    <col min="12340" max="12340" width="5.5546875" style="186" bestFit="1" customWidth="1"/>
    <col min="12341" max="12341" width="4.109375" style="186" customWidth="1"/>
    <col min="12342" max="12342" width="5.5546875" style="186" bestFit="1" customWidth="1"/>
    <col min="12343" max="12344" width="4" style="186" customWidth="1"/>
    <col min="12345" max="12346" width="4.33203125" style="186" bestFit="1" customWidth="1"/>
    <col min="12347" max="12347" width="4" style="186" customWidth="1"/>
    <col min="12348" max="12348" width="4.88671875" style="186" bestFit="1" customWidth="1"/>
    <col min="12349" max="12349" width="4.44140625" style="186" customWidth="1"/>
    <col min="12350" max="12350" width="4.109375" style="186" customWidth="1"/>
    <col min="12351" max="12351" width="4.33203125" style="186" bestFit="1" customWidth="1"/>
    <col min="12352" max="12352" width="5.88671875" style="186" bestFit="1" customWidth="1"/>
    <col min="12353" max="12353" width="5.6640625" style="186" customWidth="1"/>
    <col min="12354" max="12354" width="6" style="186" customWidth="1"/>
    <col min="12355" max="12355" width="6.109375" style="186" customWidth="1"/>
    <col min="12356" max="12554" width="7.88671875" style="186"/>
    <col min="12555" max="12555" width="4.33203125" style="186" bestFit="1" customWidth="1"/>
    <col min="12556" max="12556" width="34" style="186" customWidth="1"/>
    <col min="12557" max="12557" width="4.6640625" style="186" customWidth="1"/>
    <col min="12558" max="12560" width="5.88671875" style="186" customWidth="1"/>
    <col min="12561" max="12561" width="6" style="186" customWidth="1"/>
    <col min="12562" max="12562" width="4.5546875" style="186" customWidth="1"/>
    <col min="12563" max="12563" width="5.44140625" style="186" customWidth="1"/>
    <col min="12564" max="12566" width="5.6640625" style="186" bestFit="1" customWidth="1"/>
    <col min="12567" max="12567" width="5.33203125" style="186" customWidth="1"/>
    <col min="12568" max="12568" width="4.33203125" style="186" bestFit="1" customWidth="1"/>
    <col min="12569" max="12569" width="5.5546875" style="186" bestFit="1" customWidth="1"/>
    <col min="12570" max="12570" width="6.33203125" style="186" customWidth="1"/>
    <col min="12571" max="12571" width="5" style="186" customWidth="1"/>
    <col min="12572" max="12572" width="5.44140625" style="186" bestFit="1" customWidth="1"/>
    <col min="12573" max="12575" width="4.33203125" style="186" bestFit="1" customWidth="1"/>
    <col min="12576" max="12576" width="4.5546875" style="186" customWidth="1"/>
    <col min="12577" max="12578" width="4.33203125" style="186" bestFit="1" customWidth="1"/>
    <col min="12579" max="12579" width="5.33203125" style="186" customWidth="1"/>
    <col min="12580" max="12581" width="4.88671875" style="186" customWidth="1"/>
    <col min="12582" max="12586" width="4.33203125" style="186" customWidth="1"/>
    <col min="12587" max="12590" width="4.6640625" style="186" customWidth="1"/>
    <col min="12591" max="12591" width="6" style="186" bestFit="1" customWidth="1"/>
    <col min="12592" max="12593" width="4.33203125" style="186" bestFit="1" customWidth="1"/>
    <col min="12594" max="12594" width="4.6640625" style="186" customWidth="1"/>
    <col min="12595" max="12595" width="5.109375" style="186" bestFit="1" customWidth="1"/>
    <col min="12596" max="12596" width="5.5546875" style="186" bestFit="1" customWidth="1"/>
    <col min="12597" max="12597" width="4.109375" style="186" customWidth="1"/>
    <col min="12598" max="12598" width="5.5546875" style="186" bestFit="1" customWidth="1"/>
    <col min="12599" max="12600" width="4" style="186" customWidth="1"/>
    <col min="12601" max="12602" width="4.33203125" style="186" bestFit="1" customWidth="1"/>
    <col min="12603" max="12603" width="4" style="186" customWidth="1"/>
    <col min="12604" max="12604" width="4.88671875" style="186" bestFit="1" customWidth="1"/>
    <col min="12605" max="12605" width="4.44140625" style="186" customWidth="1"/>
    <col min="12606" max="12606" width="4.109375" style="186" customWidth="1"/>
    <col min="12607" max="12607" width="4.33203125" style="186" bestFit="1" customWidth="1"/>
    <col min="12608" max="12608" width="5.88671875" style="186" bestFit="1" customWidth="1"/>
    <col min="12609" max="12609" width="5.6640625" style="186" customWidth="1"/>
    <col min="12610" max="12610" width="6" style="186" customWidth="1"/>
    <col min="12611" max="12611" width="6.109375" style="186" customWidth="1"/>
    <col min="12612" max="12810" width="7.88671875" style="186"/>
    <col min="12811" max="12811" width="4.33203125" style="186" bestFit="1" customWidth="1"/>
    <col min="12812" max="12812" width="34" style="186" customWidth="1"/>
    <col min="12813" max="12813" width="4.6640625" style="186" customWidth="1"/>
    <col min="12814" max="12816" width="5.88671875" style="186" customWidth="1"/>
    <col min="12817" max="12817" width="6" style="186" customWidth="1"/>
    <col min="12818" max="12818" width="4.5546875" style="186" customWidth="1"/>
    <col min="12819" max="12819" width="5.44140625" style="186" customWidth="1"/>
    <col min="12820" max="12822" width="5.6640625" style="186" bestFit="1" customWidth="1"/>
    <col min="12823" max="12823" width="5.33203125" style="186" customWidth="1"/>
    <col min="12824" max="12824" width="4.33203125" style="186" bestFit="1" customWidth="1"/>
    <col min="12825" max="12825" width="5.5546875" style="186" bestFit="1" customWidth="1"/>
    <col min="12826" max="12826" width="6.33203125" style="186" customWidth="1"/>
    <col min="12827" max="12827" width="5" style="186" customWidth="1"/>
    <col min="12828" max="12828" width="5.44140625" style="186" bestFit="1" customWidth="1"/>
    <col min="12829" max="12831" width="4.33203125" style="186" bestFit="1" customWidth="1"/>
    <col min="12832" max="12832" width="4.5546875" style="186" customWidth="1"/>
    <col min="12833" max="12834" width="4.33203125" style="186" bestFit="1" customWidth="1"/>
    <col min="12835" max="12835" width="5.33203125" style="186" customWidth="1"/>
    <col min="12836" max="12837" width="4.88671875" style="186" customWidth="1"/>
    <col min="12838" max="12842" width="4.33203125" style="186" customWidth="1"/>
    <col min="12843" max="12846" width="4.6640625" style="186" customWidth="1"/>
    <col min="12847" max="12847" width="6" style="186" bestFit="1" customWidth="1"/>
    <col min="12848" max="12849" width="4.33203125" style="186" bestFit="1" customWidth="1"/>
    <col min="12850" max="12850" width="4.6640625" style="186" customWidth="1"/>
    <col min="12851" max="12851" width="5.109375" style="186" bestFit="1" customWidth="1"/>
    <col min="12852" max="12852" width="5.5546875" style="186" bestFit="1" customWidth="1"/>
    <col min="12853" max="12853" width="4.109375" style="186" customWidth="1"/>
    <col min="12854" max="12854" width="5.5546875" style="186" bestFit="1" customWidth="1"/>
    <col min="12855" max="12856" width="4" style="186" customWidth="1"/>
    <col min="12857" max="12858" width="4.33203125" style="186" bestFit="1" customWidth="1"/>
    <col min="12859" max="12859" width="4" style="186" customWidth="1"/>
    <col min="12860" max="12860" width="4.88671875" style="186" bestFit="1" customWidth="1"/>
    <col min="12861" max="12861" width="4.44140625" style="186" customWidth="1"/>
    <col min="12862" max="12862" width="4.109375" style="186" customWidth="1"/>
    <col min="12863" max="12863" width="4.33203125" style="186" bestFit="1" customWidth="1"/>
    <col min="12864" max="12864" width="5.88671875" style="186" bestFit="1" customWidth="1"/>
    <col min="12865" max="12865" width="5.6640625" style="186" customWidth="1"/>
    <col min="12866" max="12866" width="6" style="186" customWidth="1"/>
    <col min="12867" max="12867" width="6.109375" style="186" customWidth="1"/>
    <col min="12868" max="13066" width="7.88671875" style="186"/>
    <col min="13067" max="13067" width="4.33203125" style="186" bestFit="1" customWidth="1"/>
    <col min="13068" max="13068" width="34" style="186" customWidth="1"/>
    <col min="13069" max="13069" width="4.6640625" style="186" customWidth="1"/>
    <col min="13070" max="13072" width="5.88671875" style="186" customWidth="1"/>
    <col min="13073" max="13073" width="6" style="186" customWidth="1"/>
    <col min="13074" max="13074" width="4.5546875" style="186" customWidth="1"/>
    <col min="13075" max="13075" width="5.44140625" style="186" customWidth="1"/>
    <col min="13076" max="13078" width="5.6640625" style="186" bestFit="1" customWidth="1"/>
    <col min="13079" max="13079" width="5.33203125" style="186" customWidth="1"/>
    <col min="13080" max="13080" width="4.33203125" style="186" bestFit="1" customWidth="1"/>
    <col min="13081" max="13081" width="5.5546875" style="186" bestFit="1" customWidth="1"/>
    <col min="13082" max="13082" width="6.33203125" style="186" customWidth="1"/>
    <col min="13083" max="13083" width="5" style="186" customWidth="1"/>
    <col min="13084" max="13084" width="5.44140625" style="186" bestFit="1" customWidth="1"/>
    <col min="13085" max="13087" width="4.33203125" style="186" bestFit="1" customWidth="1"/>
    <col min="13088" max="13088" width="4.5546875" style="186" customWidth="1"/>
    <col min="13089" max="13090" width="4.33203125" style="186" bestFit="1" customWidth="1"/>
    <col min="13091" max="13091" width="5.33203125" style="186" customWidth="1"/>
    <col min="13092" max="13093" width="4.88671875" style="186" customWidth="1"/>
    <col min="13094" max="13098" width="4.33203125" style="186" customWidth="1"/>
    <col min="13099" max="13102" width="4.6640625" style="186" customWidth="1"/>
    <col min="13103" max="13103" width="6" style="186" bestFit="1" customWidth="1"/>
    <col min="13104" max="13105" width="4.33203125" style="186" bestFit="1" customWidth="1"/>
    <col min="13106" max="13106" width="4.6640625" style="186" customWidth="1"/>
    <col min="13107" max="13107" width="5.109375" style="186" bestFit="1" customWidth="1"/>
    <col min="13108" max="13108" width="5.5546875" style="186" bestFit="1" customWidth="1"/>
    <col min="13109" max="13109" width="4.109375" style="186" customWidth="1"/>
    <col min="13110" max="13110" width="5.5546875" style="186" bestFit="1" customWidth="1"/>
    <col min="13111" max="13112" width="4" style="186" customWidth="1"/>
    <col min="13113" max="13114" width="4.33203125" style="186" bestFit="1" customWidth="1"/>
    <col min="13115" max="13115" width="4" style="186" customWidth="1"/>
    <col min="13116" max="13116" width="4.88671875" style="186" bestFit="1" customWidth="1"/>
    <col min="13117" max="13117" width="4.44140625" style="186" customWidth="1"/>
    <col min="13118" max="13118" width="4.109375" style="186" customWidth="1"/>
    <col min="13119" max="13119" width="4.33203125" style="186" bestFit="1" customWidth="1"/>
    <col min="13120" max="13120" width="5.88671875" style="186" bestFit="1" customWidth="1"/>
    <col min="13121" max="13121" width="5.6640625" style="186" customWidth="1"/>
    <col min="13122" max="13122" width="6" style="186" customWidth="1"/>
    <col min="13123" max="13123" width="6.109375" style="186" customWidth="1"/>
    <col min="13124" max="13322" width="7.88671875" style="186"/>
    <col min="13323" max="13323" width="4.33203125" style="186" bestFit="1" customWidth="1"/>
    <col min="13324" max="13324" width="34" style="186" customWidth="1"/>
    <col min="13325" max="13325" width="4.6640625" style="186" customWidth="1"/>
    <col min="13326" max="13328" width="5.88671875" style="186" customWidth="1"/>
    <col min="13329" max="13329" width="6" style="186" customWidth="1"/>
    <col min="13330" max="13330" width="4.5546875" style="186" customWidth="1"/>
    <col min="13331" max="13331" width="5.44140625" style="186" customWidth="1"/>
    <col min="13332" max="13334" width="5.6640625" style="186" bestFit="1" customWidth="1"/>
    <col min="13335" max="13335" width="5.33203125" style="186" customWidth="1"/>
    <col min="13336" max="13336" width="4.33203125" style="186" bestFit="1" customWidth="1"/>
    <col min="13337" max="13337" width="5.5546875" style="186" bestFit="1" customWidth="1"/>
    <col min="13338" max="13338" width="6.33203125" style="186" customWidth="1"/>
    <col min="13339" max="13339" width="5" style="186" customWidth="1"/>
    <col min="13340" max="13340" width="5.44140625" style="186" bestFit="1" customWidth="1"/>
    <col min="13341" max="13343" width="4.33203125" style="186" bestFit="1" customWidth="1"/>
    <col min="13344" max="13344" width="4.5546875" style="186" customWidth="1"/>
    <col min="13345" max="13346" width="4.33203125" style="186" bestFit="1" customWidth="1"/>
    <col min="13347" max="13347" width="5.33203125" style="186" customWidth="1"/>
    <col min="13348" max="13349" width="4.88671875" style="186" customWidth="1"/>
    <col min="13350" max="13354" width="4.33203125" style="186" customWidth="1"/>
    <col min="13355" max="13358" width="4.6640625" style="186" customWidth="1"/>
    <col min="13359" max="13359" width="6" style="186" bestFit="1" customWidth="1"/>
    <col min="13360" max="13361" width="4.33203125" style="186" bestFit="1" customWidth="1"/>
    <col min="13362" max="13362" width="4.6640625" style="186" customWidth="1"/>
    <col min="13363" max="13363" width="5.109375" style="186" bestFit="1" customWidth="1"/>
    <col min="13364" max="13364" width="5.5546875" style="186" bestFit="1" customWidth="1"/>
    <col min="13365" max="13365" width="4.109375" style="186" customWidth="1"/>
    <col min="13366" max="13366" width="5.5546875" style="186" bestFit="1" customWidth="1"/>
    <col min="13367" max="13368" width="4" style="186" customWidth="1"/>
    <col min="13369" max="13370" width="4.33203125" style="186" bestFit="1" customWidth="1"/>
    <col min="13371" max="13371" width="4" style="186" customWidth="1"/>
    <col min="13372" max="13372" width="4.88671875" style="186" bestFit="1" customWidth="1"/>
    <col min="13373" max="13373" width="4.44140625" style="186" customWidth="1"/>
    <col min="13374" max="13374" width="4.109375" style="186" customWidth="1"/>
    <col min="13375" max="13375" width="4.33203125" style="186" bestFit="1" customWidth="1"/>
    <col min="13376" max="13376" width="5.88671875" style="186" bestFit="1" customWidth="1"/>
    <col min="13377" max="13377" width="5.6640625" style="186" customWidth="1"/>
    <col min="13378" max="13378" width="6" style="186" customWidth="1"/>
    <col min="13379" max="13379" width="6.109375" style="186" customWidth="1"/>
    <col min="13380" max="13578" width="7.88671875" style="186"/>
    <col min="13579" max="13579" width="4.33203125" style="186" bestFit="1" customWidth="1"/>
    <col min="13580" max="13580" width="34" style="186" customWidth="1"/>
    <col min="13581" max="13581" width="4.6640625" style="186" customWidth="1"/>
    <col min="13582" max="13584" width="5.88671875" style="186" customWidth="1"/>
    <col min="13585" max="13585" width="6" style="186" customWidth="1"/>
    <col min="13586" max="13586" width="4.5546875" style="186" customWidth="1"/>
    <col min="13587" max="13587" width="5.44140625" style="186" customWidth="1"/>
    <col min="13588" max="13590" width="5.6640625" style="186" bestFit="1" customWidth="1"/>
    <col min="13591" max="13591" width="5.33203125" style="186" customWidth="1"/>
    <col min="13592" max="13592" width="4.33203125" style="186" bestFit="1" customWidth="1"/>
    <col min="13593" max="13593" width="5.5546875" style="186" bestFit="1" customWidth="1"/>
    <col min="13594" max="13594" width="6.33203125" style="186" customWidth="1"/>
    <col min="13595" max="13595" width="5" style="186" customWidth="1"/>
    <col min="13596" max="13596" width="5.44140625" style="186" bestFit="1" customWidth="1"/>
    <col min="13597" max="13599" width="4.33203125" style="186" bestFit="1" customWidth="1"/>
    <col min="13600" max="13600" width="4.5546875" style="186" customWidth="1"/>
    <col min="13601" max="13602" width="4.33203125" style="186" bestFit="1" customWidth="1"/>
    <col min="13603" max="13603" width="5.33203125" style="186" customWidth="1"/>
    <col min="13604" max="13605" width="4.88671875" style="186" customWidth="1"/>
    <col min="13606" max="13610" width="4.33203125" style="186" customWidth="1"/>
    <col min="13611" max="13614" width="4.6640625" style="186" customWidth="1"/>
    <col min="13615" max="13615" width="6" style="186" bestFit="1" customWidth="1"/>
    <col min="13616" max="13617" width="4.33203125" style="186" bestFit="1" customWidth="1"/>
    <col min="13618" max="13618" width="4.6640625" style="186" customWidth="1"/>
    <col min="13619" max="13619" width="5.109375" style="186" bestFit="1" customWidth="1"/>
    <col min="13620" max="13620" width="5.5546875" style="186" bestFit="1" customWidth="1"/>
    <col min="13621" max="13621" width="4.109375" style="186" customWidth="1"/>
    <col min="13622" max="13622" width="5.5546875" style="186" bestFit="1" customWidth="1"/>
    <col min="13623" max="13624" width="4" style="186" customWidth="1"/>
    <col min="13625" max="13626" width="4.33203125" style="186" bestFit="1" customWidth="1"/>
    <col min="13627" max="13627" width="4" style="186" customWidth="1"/>
    <col min="13628" max="13628" width="4.88671875" style="186" bestFit="1" customWidth="1"/>
    <col min="13629" max="13629" width="4.44140625" style="186" customWidth="1"/>
    <col min="13630" max="13630" width="4.109375" style="186" customWidth="1"/>
    <col min="13631" max="13631" width="4.33203125" style="186" bestFit="1" customWidth="1"/>
    <col min="13632" max="13632" width="5.88671875" style="186" bestFit="1" customWidth="1"/>
    <col min="13633" max="13633" width="5.6640625" style="186" customWidth="1"/>
    <col min="13634" max="13634" width="6" style="186" customWidth="1"/>
    <col min="13635" max="13635" width="6.109375" style="186" customWidth="1"/>
    <col min="13636" max="13834" width="7.88671875" style="186"/>
    <col min="13835" max="13835" width="4.33203125" style="186" bestFit="1" customWidth="1"/>
    <col min="13836" max="13836" width="34" style="186" customWidth="1"/>
    <col min="13837" max="13837" width="4.6640625" style="186" customWidth="1"/>
    <col min="13838" max="13840" width="5.88671875" style="186" customWidth="1"/>
    <col min="13841" max="13841" width="6" style="186" customWidth="1"/>
    <col min="13842" max="13842" width="4.5546875" style="186" customWidth="1"/>
    <col min="13843" max="13843" width="5.44140625" style="186" customWidth="1"/>
    <col min="13844" max="13846" width="5.6640625" style="186" bestFit="1" customWidth="1"/>
    <col min="13847" max="13847" width="5.33203125" style="186" customWidth="1"/>
    <col min="13848" max="13848" width="4.33203125" style="186" bestFit="1" customWidth="1"/>
    <col min="13849" max="13849" width="5.5546875" style="186" bestFit="1" customWidth="1"/>
    <col min="13850" max="13850" width="6.33203125" style="186" customWidth="1"/>
    <col min="13851" max="13851" width="5" style="186" customWidth="1"/>
    <col min="13852" max="13852" width="5.44140625" style="186" bestFit="1" customWidth="1"/>
    <col min="13853" max="13855" width="4.33203125" style="186" bestFit="1" customWidth="1"/>
    <col min="13856" max="13856" width="4.5546875" style="186" customWidth="1"/>
    <col min="13857" max="13858" width="4.33203125" style="186" bestFit="1" customWidth="1"/>
    <col min="13859" max="13859" width="5.33203125" style="186" customWidth="1"/>
    <col min="13860" max="13861" width="4.88671875" style="186" customWidth="1"/>
    <col min="13862" max="13866" width="4.33203125" style="186" customWidth="1"/>
    <col min="13867" max="13870" width="4.6640625" style="186" customWidth="1"/>
    <col min="13871" max="13871" width="6" style="186" bestFit="1" customWidth="1"/>
    <col min="13872" max="13873" width="4.33203125" style="186" bestFit="1" customWidth="1"/>
    <col min="13874" max="13874" width="4.6640625" style="186" customWidth="1"/>
    <col min="13875" max="13875" width="5.109375" style="186" bestFit="1" customWidth="1"/>
    <col min="13876" max="13876" width="5.5546875" style="186" bestFit="1" customWidth="1"/>
    <col min="13877" max="13877" width="4.109375" style="186" customWidth="1"/>
    <col min="13878" max="13878" width="5.5546875" style="186" bestFit="1" customWidth="1"/>
    <col min="13879" max="13880" width="4" style="186" customWidth="1"/>
    <col min="13881" max="13882" width="4.33203125" style="186" bestFit="1" customWidth="1"/>
    <col min="13883" max="13883" width="4" style="186" customWidth="1"/>
    <col min="13884" max="13884" width="4.88671875" style="186" bestFit="1" customWidth="1"/>
    <col min="13885" max="13885" width="4.44140625" style="186" customWidth="1"/>
    <col min="13886" max="13886" width="4.109375" style="186" customWidth="1"/>
    <col min="13887" max="13887" width="4.33203125" style="186" bestFit="1" customWidth="1"/>
    <col min="13888" max="13888" width="5.88671875" style="186" bestFit="1" customWidth="1"/>
    <col min="13889" max="13889" width="5.6640625" style="186" customWidth="1"/>
    <col min="13890" max="13890" width="6" style="186" customWidth="1"/>
    <col min="13891" max="13891" width="6.109375" style="186" customWidth="1"/>
    <col min="13892" max="14090" width="7.88671875" style="186"/>
    <col min="14091" max="14091" width="4.33203125" style="186" bestFit="1" customWidth="1"/>
    <col min="14092" max="14092" width="34" style="186" customWidth="1"/>
    <col min="14093" max="14093" width="4.6640625" style="186" customWidth="1"/>
    <col min="14094" max="14096" width="5.88671875" style="186" customWidth="1"/>
    <col min="14097" max="14097" width="6" style="186" customWidth="1"/>
    <col min="14098" max="14098" width="4.5546875" style="186" customWidth="1"/>
    <col min="14099" max="14099" width="5.44140625" style="186" customWidth="1"/>
    <col min="14100" max="14102" width="5.6640625" style="186" bestFit="1" customWidth="1"/>
    <col min="14103" max="14103" width="5.33203125" style="186" customWidth="1"/>
    <col min="14104" max="14104" width="4.33203125" style="186" bestFit="1" customWidth="1"/>
    <col min="14105" max="14105" width="5.5546875" style="186" bestFit="1" customWidth="1"/>
    <col min="14106" max="14106" width="6.33203125" style="186" customWidth="1"/>
    <col min="14107" max="14107" width="5" style="186" customWidth="1"/>
    <col min="14108" max="14108" width="5.44140625" style="186" bestFit="1" customWidth="1"/>
    <col min="14109" max="14111" width="4.33203125" style="186" bestFit="1" customWidth="1"/>
    <col min="14112" max="14112" width="4.5546875" style="186" customWidth="1"/>
    <col min="14113" max="14114" width="4.33203125" style="186" bestFit="1" customWidth="1"/>
    <col min="14115" max="14115" width="5.33203125" style="186" customWidth="1"/>
    <col min="14116" max="14117" width="4.88671875" style="186" customWidth="1"/>
    <col min="14118" max="14122" width="4.33203125" style="186" customWidth="1"/>
    <col min="14123" max="14126" width="4.6640625" style="186" customWidth="1"/>
    <col min="14127" max="14127" width="6" style="186" bestFit="1" customWidth="1"/>
    <col min="14128" max="14129" width="4.33203125" style="186" bestFit="1" customWidth="1"/>
    <col min="14130" max="14130" width="4.6640625" style="186" customWidth="1"/>
    <col min="14131" max="14131" width="5.109375" style="186" bestFit="1" customWidth="1"/>
    <col min="14132" max="14132" width="5.5546875" style="186" bestFit="1" customWidth="1"/>
    <col min="14133" max="14133" width="4.109375" style="186" customWidth="1"/>
    <col min="14134" max="14134" width="5.5546875" style="186" bestFit="1" customWidth="1"/>
    <col min="14135" max="14136" width="4" style="186" customWidth="1"/>
    <col min="14137" max="14138" width="4.33203125" style="186" bestFit="1" customWidth="1"/>
    <col min="14139" max="14139" width="4" style="186" customWidth="1"/>
    <col min="14140" max="14140" width="4.88671875" style="186" bestFit="1" customWidth="1"/>
    <col min="14141" max="14141" width="4.44140625" style="186" customWidth="1"/>
    <col min="14142" max="14142" width="4.109375" style="186" customWidth="1"/>
    <col min="14143" max="14143" width="4.33203125" style="186" bestFit="1" customWidth="1"/>
    <col min="14144" max="14144" width="5.88671875" style="186" bestFit="1" customWidth="1"/>
    <col min="14145" max="14145" width="5.6640625" style="186" customWidth="1"/>
    <col min="14146" max="14146" width="6" style="186" customWidth="1"/>
    <col min="14147" max="14147" width="6.109375" style="186" customWidth="1"/>
    <col min="14148" max="14346" width="7.88671875" style="186"/>
    <col min="14347" max="14347" width="4.33203125" style="186" bestFit="1" customWidth="1"/>
    <col min="14348" max="14348" width="34" style="186" customWidth="1"/>
    <col min="14349" max="14349" width="4.6640625" style="186" customWidth="1"/>
    <col min="14350" max="14352" width="5.88671875" style="186" customWidth="1"/>
    <col min="14353" max="14353" width="6" style="186" customWidth="1"/>
    <col min="14354" max="14354" width="4.5546875" style="186" customWidth="1"/>
    <col min="14355" max="14355" width="5.44140625" style="186" customWidth="1"/>
    <col min="14356" max="14358" width="5.6640625" style="186" bestFit="1" customWidth="1"/>
    <col min="14359" max="14359" width="5.33203125" style="186" customWidth="1"/>
    <col min="14360" max="14360" width="4.33203125" style="186" bestFit="1" customWidth="1"/>
    <col min="14361" max="14361" width="5.5546875" style="186" bestFit="1" customWidth="1"/>
    <col min="14362" max="14362" width="6.33203125" style="186" customWidth="1"/>
    <col min="14363" max="14363" width="5" style="186" customWidth="1"/>
    <col min="14364" max="14364" width="5.44140625" style="186" bestFit="1" customWidth="1"/>
    <col min="14365" max="14367" width="4.33203125" style="186" bestFit="1" customWidth="1"/>
    <col min="14368" max="14368" width="4.5546875" style="186" customWidth="1"/>
    <col min="14369" max="14370" width="4.33203125" style="186" bestFit="1" customWidth="1"/>
    <col min="14371" max="14371" width="5.33203125" style="186" customWidth="1"/>
    <col min="14372" max="14373" width="4.88671875" style="186" customWidth="1"/>
    <col min="14374" max="14378" width="4.33203125" style="186" customWidth="1"/>
    <col min="14379" max="14382" width="4.6640625" style="186" customWidth="1"/>
    <col min="14383" max="14383" width="6" style="186" bestFit="1" customWidth="1"/>
    <col min="14384" max="14385" width="4.33203125" style="186" bestFit="1" customWidth="1"/>
    <col min="14386" max="14386" width="4.6640625" style="186" customWidth="1"/>
    <col min="14387" max="14387" width="5.109375" style="186" bestFit="1" customWidth="1"/>
    <col min="14388" max="14388" width="5.5546875" style="186" bestFit="1" customWidth="1"/>
    <col min="14389" max="14389" width="4.109375" style="186" customWidth="1"/>
    <col min="14390" max="14390" width="5.5546875" style="186" bestFit="1" customWidth="1"/>
    <col min="14391" max="14392" width="4" style="186" customWidth="1"/>
    <col min="14393" max="14394" width="4.33203125" style="186" bestFit="1" customWidth="1"/>
    <col min="14395" max="14395" width="4" style="186" customWidth="1"/>
    <col min="14396" max="14396" width="4.88671875" style="186" bestFit="1" customWidth="1"/>
    <col min="14397" max="14397" width="4.44140625" style="186" customWidth="1"/>
    <col min="14398" max="14398" width="4.109375" style="186" customWidth="1"/>
    <col min="14399" max="14399" width="4.33203125" style="186" bestFit="1" customWidth="1"/>
    <col min="14400" max="14400" width="5.88671875" style="186" bestFit="1" customWidth="1"/>
    <col min="14401" max="14401" width="5.6640625" style="186" customWidth="1"/>
    <col min="14402" max="14402" width="6" style="186" customWidth="1"/>
    <col min="14403" max="14403" width="6.109375" style="186" customWidth="1"/>
    <col min="14404" max="14602" width="7.88671875" style="186"/>
    <col min="14603" max="14603" width="4.33203125" style="186" bestFit="1" customWidth="1"/>
    <col min="14604" max="14604" width="34" style="186" customWidth="1"/>
    <col min="14605" max="14605" width="4.6640625" style="186" customWidth="1"/>
    <col min="14606" max="14608" width="5.88671875" style="186" customWidth="1"/>
    <col min="14609" max="14609" width="6" style="186" customWidth="1"/>
    <col min="14610" max="14610" width="4.5546875" style="186" customWidth="1"/>
    <col min="14611" max="14611" width="5.44140625" style="186" customWidth="1"/>
    <col min="14612" max="14614" width="5.6640625" style="186" bestFit="1" customWidth="1"/>
    <col min="14615" max="14615" width="5.33203125" style="186" customWidth="1"/>
    <col min="14616" max="14616" width="4.33203125" style="186" bestFit="1" customWidth="1"/>
    <col min="14617" max="14617" width="5.5546875" style="186" bestFit="1" customWidth="1"/>
    <col min="14618" max="14618" width="6.33203125" style="186" customWidth="1"/>
    <col min="14619" max="14619" width="5" style="186" customWidth="1"/>
    <col min="14620" max="14620" width="5.44140625" style="186" bestFit="1" customWidth="1"/>
    <col min="14621" max="14623" width="4.33203125" style="186" bestFit="1" customWidth="1"/>
    <col min="14624" max="14624" width="4.5546875" style="186" customWidth="1"/>
    <col min="14625" max="14626" width="4.33203125" style="186" bestFit="1" customWidth="1"/>
    <col min="14627" max="14627" width="5.33203125" style="186" customWidth="1"/>
    <col min="14628" max="14629" width="4.88671875" style="186" customWidth="1"/>
    <col min="14630" max="14634" width="4.33203125" style="186" customWidth="1"/>
    <col min="14635" max="14638" width="4.6640625" style="186" customWidth="1"/>
    <col min="14639" max="14639" width="6" style="186" bestFit="1" customWidth="1"/>
    <col min="14640" max="14641" width="4.33203125" style="186" bestFit="1" customWidth="1"/>
    <col min="14642" max="14642" width="4.6640625" style="186" customWidth="1"/>
    <col min="14643" max="14643" width="5.109375" style="186" bestFit="1" customWidth="1"/>
    <col min="14644" max="14644" width="5.5546875" style="186" bestFit="1" customWidth="1"/>
    <col min="14645" max="14645" width="4.109375" style="186" customWidth="1"/>
    <col min="14646" max="14646" width="5.5546875" style="186" bestFit="1" customWidth="1"/>
    <col min="14647" max="14648" width="4" style="186" customWidth="1"/>
    <col min="14649" max="14650" width="4.33203125" style="186" bestFit="1" customWidth="1"/>
    <col min="14651" max="14651" width="4" style="186" customWidth="1"/>
    <col min="14652" max="14652" width="4.88671875" style="186" bestFit="1" customWidth="1"/>
    <col min="14653" max="14653" width="4.44140625" style="186" customWidth="1"/>
    <col min="14654" max="14654" width="4.109375" style="186" customWidth="1"/>
    <col min="14655" max="14655" width="4.33203125" style="186" bestFit="1" customWidth="1"/>
    <col min="14656" max="14656" width="5.88671875" style="186" bestFit="1" customWidth="1"/>
    <col min="14657" max="14657" width="5.6640625" style="186" customWidth="1"/>
    <col min="14658" max="14658" width="6" style="186" customWidth="1"/>
    <col min="14659" max="14659" width="6.109375" style="186" customWidth="1"/>
    <col min="14660" max="14858" width="7.88671875" style="186"/>
    <col min="14859" max="14859" width="4.33203125" style="186" bestFit="1" customWidth="1"/>
    <col min="14860" max="14860" width="34" style="186" customWidth="1"/>
    <col min="14861" max="14861" width="4.6640625" style="186" customWidth="1"/>
    <col min="14862" max="14864" width="5.88671875" style="186" customWidth="1"/>
    <col min="14865" max="14865" width="6" style="186" customWidth="1"/>
    <col min="14866" max="14866" width="4.5546875" style="186" customWidth="1"/>
    <col min="14867" max="14867" width="5.44140625" style="186" customWidth="1"/>
    <col min="14868" max="14870" width="5.6640625" style="186" bestFit="1" customWidth="1"/>
    <col min="14871" max="14871" width="5.33203125" style="186" customWidth="1"/>
    <col min="14872" max="14872" width="4.33203125" style="186" bestFit="1" customWidth="1"/>
    <col min="14873" max="14873" width="5.5546875" style="186" bestFit="1" customWidth="1"/>
    <col min="14874" max="14874" width="6.33203125" style="186" customWidth="1"/>
    <col min="14875" max="14875" width="5" style="186" customWidth="1"/>
    <col min="14876" max="14876" width="5.44140625" style="186" bestFit="1" customWidth="1"/>
    <col min="14877" max="14879" width="4.33203125" style="186" bestFit="1" customWidth="1"/>
    <col min="14880" max="14880" width="4.5546875" style="186" customWidth="1"/>
    <col min="14881" max="14882" width="4.33203125" style="186" bestFit="1" customWidth="1"/>
    <col min="14883" max="14883" width="5.33203125" style="186" customWidth="1"/>
    <col min="14884" max="14885" width="4.88671875" style="186" customWidth="1"/>
    <col min="14886" max="14890" width="4.33203125" style="186" customWidth="1"/>
    <col min="14891" max="14894" width="4.6640625" style="186" customWidth="1"/>
    <col min="14895" max="14895" width="6" style="186" bestFit="1" customWidth="1"/>
    <col min="14896" max="14897" width="4.33203125" style="186" bestFit="1" customWidth="1"/>
    <col min="14898" max="14898" width="4.6640625" style="186" customWidth="1"/>
    <col min="14899" max="14899" width="5.109375" style="186" bestFit="1" customWidth="1"/>
    <col min="14900" max="14900" width="5.5546875" style="186" bestFit="1" customWidth="1"/>
    <col min="14901" max="14901" width="4.109375" style="186" customWidth="1"/>
    <col min="14902" max="14902" width="5.5546875" style="186" bestFit="1" customWidth="1"/>
    <col min="14903" max="14904" width="4" style="186" customWidth="1"/>
    <col min="14905" max="14906" width="4.33203125" style="186" bestFit="1" customWidth="1"/>
    <col min="14907" max="14907" width="4" style="186" customWidth="1"/>
    <col min="14908" max="14908" width="4.88671875" style="186" bestFit="1" customWidth="1"/>
    <col min="14909" max="14909" width="4.44140625" style="186" customWidth="1"/>
    <col min="14910" max="14910" width="4.109375" style="186" customWidth="1"/>
    <col min="14911" max="14911" width="4.33203125" style="186" bestFit="1" customWidth="1"/>
    <col min="14912" max="14912" width="5.88671875" style="186" bestFit="1" customWidth="1"/>
    <col min="14913" max="14913" width="5.6640625" style="186" customWidth="1"/>
    <col min="14914" max="14914" width="6" style="186" customWidth="1"/>
    <col min="14915" max="14915" width="6.109375" style="186" customWidth="1"/>
    <col min="14916" max="15114" width="7.88671875" style="186"/>
    <col min="15115" max="15115" width="4.33203125" style="186" bestFit="1" customWidth="1"/>
    <col min="15116" max="15116" width="34" style="186" customWidth="1"/>
    <col min="15117" max="15117" width="4.6640625" style="186" customWidth="1"/>
    <col min="15118" max="15120" width="5.88671875" style="186" customWidth="1"/>
    <col min="15121" max="15121" width="6" style="186" customWidth="1"/>
    <col min="15122" max="15122" width="4.5546875" style="186" customWidth="1"/>
    <col min="15123" max="15123" width="5.44140625" style="186" customWidth="1"/>
    <col min="15124" max="15126" width="5.6640625" style="186" bestFit="1" customWidth="1"/>
    <col min="15127" max="15127" width="5.33203125" style="186" customWidth="1"/>
    <col min="15128" max="15128" width="4.33203125" style="186" bestFit="1" customWidth="1"/>
    <col min="15129" max="15129" width="5.5546875" style="186" bestFit="1" customWidth="1"/>
    <col min="15130" max="15130" width="6.33203125" style="186" customWidth="1"/>
    <col min="15131" max="15131" width="5" style="186" customWidth="1"/>
    <col min="15132" max="15132" width="5.44140625" style="186" bestFit="1" customWidth="1"/>
    <col min="15133" max="15135" width="4.33203125" style="186" bestFit="1" customWidth="1"/>
    <col min="15136" max="15136" width="4.5546875" style="186" customWidth="1"/>
    <col min="15137" max="15138" width="4.33203125" style="186" bestFit="1" customWidth="1"/>
    <col min="15139" max="15139" width="5.33203125" style="186" customWidth="1"/>
    <col min="15140" max="15141" width="4.88671875" style="186" customWidth="1"/>
    <col min="15142" max="15146" width="4.33203125" style="186" customWidth="1"/>
    <col min="15147" max="15150" width="4.6640625" style="186" customWidth="1"/>
    <col min="15151" max="15151" width="6" style="186" bestFit="1" customWidth="1"/>
    <col min="15152" max="15153" width="4.33203125" style="186" bestFit="1" customWidth="1"/>
    <col min="15154" max="15154" width="4.6640625" style="186" customWidth="1"/>
    <col min="15155" max="15155" width="5.109375" style="186" bestFit="1" customWidth="1"/>
    <col min="15156" max="15156" width="5.5546875" style="186" bestFit="1" customWidth="1"/>
    <col min="15157" max="15157" width="4.109375" style="186" customWidth="1"/>
    <col min="15158" max="15158" width="5.5546875" style="186" bestFit="1" customWidth="1"/>
    <col min="15159" max="15160" width="4" style="186" customWidth="1"/>
    <col min="15161" max="15162" width="4.33203125" style="186" bestFit="1" customWidth="1"/>
    <col min="15163" max="15163" width="4" style="186" customWidth="1"/>
    <col min="15164" max="15164" width="4.88671875" style="186" bestFit="1" customWidth="1"/>
    <col min="15165" max="15165" width="4.44140625" style="186" customWidth="1"/>
    <col min="15166" max="15166" width="4.109375" style="186" customWidth="1"/>
    <col min="15167" max="15167" width="4.33203125" style="186" bestFit="1" customWidth="1"/>
    <col min="15168" max="15168" width="5.88671875" style="186" bestFit="1" customWidth="1"/>
    <col min="15169" max="15169" width="5.6640625" style="186" customWidth="1"/>
    <col min="15170" max="15170" width="6" style="186" customWidth="1"/>
    <col min="15171" max="15171" width="6.109375" style="186" customWidth="1"/>
    <col min="15172" max="15370" width="7.88671875" style="186"/>
    <col min="15371" max="15371" width="4.33203125" style="186" bestFit="1" customWidth="1"/>
    <col min="15372" max="15372" width="34" style="186" customWidth="1"/>
    <col min="15373" max="15373" width="4.6640625" style="186" customWidth="1"/>
    <col min="15374" max="15376" width="5.88671875" style="186" customWidth="1"/>
    <col min="15377" max="15377" width="6" style="186" customWidth="1"/>
    <col min="15378" max="15378" width="4.5546875" style="186" customWidth="1"/>
    <col min="15379" max="15379" width="5.44140625" style="186" customWidth="1"/>
    <col min="15380" max="15382" width="5.6640625" style="186" bestFit="1" customWidth="1"/>
    <col min="15383" max="15383" width="5.33203125" style="186" customWidth="1"/>
    <col min="15384" max="15384" width="4.33203125" style="186" bestFit="1" customWidth="1"/>
    <col min="15385" max="15385" width="5.5546875" style="186" bestFit="1" customWidth="1"/>
    <col min="15386" max="15386" width="6.33203125" style="186" customWidth="1"/>
    <col min="15387" max="15387" width="5" style="186" customWidth="1"/>
    <col min="15388" max="15388" width="5.44140625" style="186" bestFit="1" customWidth="1"/>
    <col min="15389" max="15391" width="4.33203125" style="186" bestFit="1" customWidth="1"/>
    <col min="15392" max="15392" width="4.5546875" style="186" customWidth="1"/>
    <col min="15393" max="15394" width="4.33203125" style="186" bestFit="1" customWidth="1"/>
    <col min="15395" max="15395" width="5.33203125" style="186" customWidth="1"/>
    <col min="15396" max="15397" width="4.88671875" style="186" customWidth="1"/>
    <col min="15398" max="15402" width="4.33203125" style="186" customWidth="1"/>
    <col min="15403" max="15406" width="4.6640625" style="186" customWidth="1"/>
    <col min="15407" max="15407" width="6" style="186" bestFit="1" customWidth="1"/>
    <col min="15408" max="15409" width="4.33203125" style="186" bestFit="1" customWidth="1"/>
    <col min="15410" max="15410" width="4.6640625" style="186" customWidth="1"/>
    <col min="15411" max="15411" width="5.109375" style="186" bestFit="1" customWidth="1"/>
    <col min="15412" max="15412" width="5.5546875" style="186" bestFit="1" customWidth="1"/>
    <col min="15413" max="15413" width="4.109375" style="186" customWidth="1"/>
    <col min="15414" max="15414" width="5.5546875" style="186" bestFit="1" customWidth="1"/>
    <col min="15415" max="15416" width="4" style="186" customWidth="1"/>
    <col min="15417" max="15418" width="4.33203125" style="186" bestFit="1" customWidth="1"/>
    <col min="15419" max="15419" width="4" style="186" customWidth="1"/>
    <col min="15420" max="15420" width="4.88671875" style="186" bestFit="1" customWidth="1"/>
    <col min="15421" max="15421" width="4.44140625" style="186" customWidth="1"/>
    <col min="15422" max="15422" width="4.109375" style="186" customWidth="1"/>
    <col min="15423" max="15423" width="4.33203125" style="186" bestFit="1" customWidth="1"/>
    <col min="15424" max="15424" width="5.88671875" style="186" bestFit="1" customWidth="1"/>
    <col min="15425" max="15425" width="5.6640625" style="186" customWidth="1"/>
    <col min="15426" max="15426" width="6" style="186" customWidth="1"/>
    <col min="15427" max="15427" width="6.109375" style="186" customWidth="1"/>
    <col min="15428" max="15626" width="7.88671875" style="186"/>
    <col min="15627" max="15627" width="4.33203125" style="186" bestFit="1" customWidth="1"/>
    <col min="15628" max="15628" width="34" style="186" customWidth="1"/>
    <col min="15629" max="15629" width="4.6640625" style="186" customWidth="1"/>
    <col min="15630" max="15632" width="5.88671875" style="186" customWidth="1"/>
    <col min="15633" max="15633" width="6" style="186" customWidth="1"/>
    <col min="15634" max="15634" width="4.5546875" style="186" customWidth="1"/>
    <col min="15635" max="15635" width="5.44140625" style="186" customWidth="1"/>
    <col min="15636" max="15638" width="5.6640625" style="186" bestFit="1" customWidth="1"/>
    <col min="15639" max="15639" width="5.33203125" style="186" customWidth="1"/>
    <col min="15640" max="15640" width="4.33203125" style="186" bestFit="1" customWidth="1"/>
    <col min="15641" max="15641" width="5.5546875" style="186" bestFit="1" customWidth="1"/>
    <col min="15642" max="15642" width="6.33203125" style="186" customWidth="1"/>
    <col min="15643" max="15643" width="5" style="186" customWidth="1"/>
    <col min="15644" max="15644" width="5.44140625" style="186" bestFit="1" customWidth="1"/>
    <col min="15645" max="15647" width="4.33203125" style="186" bestFit="1" customWidth="1"/>
    <col min="15648" max="15648" width="4.5546875" style="186" customWidth="1"/>
    <col min="15649" max="15650" width="4.33203125" style="186" bestFit="1" customWidth="1"/>
    <col min="15651" max="15651" width="5.33203125" style="186" customWidth="1"/>
    <col min="15652" max="15653" width="4.88671875" style="186" customWidth="1"/>
    <col min="15654" max="15658" width="4.33203125" style="186" customWidth="1"/>
    <col min="15659" max="15662" width="4.6640625" style="186" customWidth="1"/>
    <col min="15663" max="15663" width="6" style="186" bestFit="1" customWidth="1"/>
    <col min="15664" max="15665" width="4.33203125" style="186" bestFit="1" customWidth="1"/>
    <col min="15666" max="15666" width="4.6640625" style="186" customWidth="1"/>
    <col min="15667" max="15667" width="5.109375" style="186" bestFit="1" customWidth="1"/>
    <col min="15668" max="15668" width="5.5546875" style="186" bestFit="1" customWidth="1"/>
    <col min="15669" max="15669" width="4.109375" style="186" customWidth="1"/>
    <col min="15670" max="15670" width="5.5546875" style="186" bestFit="1" customWidth="1"/>
    <col min="15671" max="15672" width="4" style="186" customWidth="1"/>
    <col min="15673" max="15674" width="4.33203125" style="186" bestFit="1" customWidth="1"/>
    <col min="15675" max="15675" width="4" style="186" customWidth="1"/>
    <col min="15676" max="15676" width="4.88671875" style="186" bestFit="1" customWidth="1"/>
    <col min="15677" max="15677" width="4.44140625" style="186" customWidth="1"/>
    <col min="15678" max="15678" width="4.109375" style="186" customWidth="1"/>
    <col min="15679" max="15679" width="4.33203125" style="186" bestFit="1" customWidth="1"/>
    <col min="15680" max="15680" width="5.88671875" style="186" bestFit="1" customWidth="1"/>
    <col min="15681" max="15681" width="5.6640625" style="186" customWidth="1"/>
    <col min="15682" max="15682" width="6" style="186" customWidth="1"/>
    <col min="15683" max="15683" width="6.109375" style="186" customWidth="1"/>
    <col min="15684" max="15882" width="7.88671875" style="186"/>
    <col min="15883" max="15883" width="4.33203125" style="186" bestFit="1" customWidth="1"/>
    <col min="15884" max="15884" width="34" style="186" customWidth="1"/>
    <col min="15885" max="15885" width="4.6640625" style="186" customWidth="1"/>
    <col min="15886" max="15888" width="5.88671875" style="186" customWidth="1"/>
    <col min="15889" max="15889" width="6" style="186" customWidth="1"/>
    <col min="15890" max="15890" width="4.5546875" style="186" customWidth="1"/>
    <col min="15891" max="15891" width="5.44140625" style="186" customWidth="1"/>
    <col min="15892" max="15894" width="5.6640625" style="186" bestFit="1" customWidth="1"/>
    <col min="15895" max="15895" width="5.33203125" style="186" customWidth="1"/>
    <col min="15896" max="15896" width="4.33203125" style="186" bestFit="1" customWidth="1"/>
    <col min="15897" max="15897" width="5.5546875" style="186" bestFit="1" customWidth="1"/>
    <col min="15898" max="15898" width="6.33203125" style="186" customWidth="1"/>
    <col min="15899" max="15899" width="5" style="186" customWidth="1"/>
    <col min="15900" max="15900" width="5.44140625" style="186" bestFit="1" customWidth="1"/>
    <col min="15901" max="15903" width="4.33203125" style="186" bestFit="1" customWidth="1"/>
    <col min="15904" max="15904" width="4.5546875" style="186" customWidth="1"/>
    <col min="15905" max="15906" width="4.33203125" style="186" bestFit="1" customWidth="1"/>
    <col min="15907" max="15907" width="5.33203125" style="186" customWidth="1"/>
    <col min="15908" max="15909" width="4.88671875" style="186" customWidth="1"/>
    <col min="15910" max="15914" width="4.33203125" style="186" customWidth="1"/>
    <col min="15915" max="15918" width="4.6640625" style="186" customWidth="1"/>
    <col min="15919" max="15919" width="6" style="186" bestFit="1" customWidth="1"/>
    <col min="15920" max="15921" width="4.33203125" style="186" bestFit="1" customWidth="1"/>
    <col min="15922" max="15922" width="4.6640625" style="186" customWidth="1"/>
    <col min="15923" max="15923" width="5.109375" style="186" bestFit="1" customWidth="1"/>
    <col min="15924" max="15924" width="5.5546875" style="186" bestFit="1" customWidth="1"/>
    <col min="15925" max="15925" width="4.109375" style="186" customWidth="1"/>
    <col min="15926" max="15926" width="5.5546875" style="186" bestFit="1" customWidth="1"/>
    <col min="15927" max="15928" width="4" style="186" customWidth="1"/>
    <col min="15929" max="15930" width="4.33203125" style="186" bestFit="1" customWidth="1"/>
    <col min="15931" max="15931" width="4" style="186" customWidth="1"/>
    <col min="15932" max="15932" width="4.88671875" style="186" bestFit="1" customWidth="1"/>
    <col min="15933" max="15933" width="4.44140625" style="186" customWidth="1"/>
    <col min="15934" max="15934" width="4.109375" style="186" customWidth="1"/>
    <col min="15935" max="15935" width="4.33203125" style="186" bestFit="1" customWidth="1"/>
    <col min="15936" max="15936" width="5.88671875" style="186" bestFit="1" customWidth="1"/>
    <col min="15937" max="15937" width="5.6640625" style="186" customWidth="1"/>
    <col min="15938" max="15938" width="6" style="186" customWidth="1"/>
    <col min="15939" max="15939" width="6.109375" style="186" customWidth="1"/>
    <col min="15940" max="16138" width="7.88671875" style="186"/>
    <col min="16139" max="16139" width="4.33203125" style="186" bestFit="1" customWidth="1"/>
    <col min="16140" max="16140" width="34" style="186" customWidth="1"/>
    <col min="16141" max="16141" width="4.6640625" style="186" customWidth="1"/>
    <col min="16142" max="16144" width="5.88671875" style="186" customWidth="1"/>
    <col min="16145" max="16145" width="6" style="186" customWidth="1"/>
    <col min="16146" max="16146" width="4.5546875" style="186" customWidth="1"/>
    <col min="16147" max="16147" width="5.44140625" style="186" customWidth="1"/>
    <col min="16148" max="16150" width="5.6640625" style="186" bestFit="1" customWidth="1"/>
    <col min="16151" max="16151" width="5.33203125" style="186" customWidth="1"/>
    <col min="16152" max="16152" width="4.33203125" style="186" bestFit="1" customWidth="1"/>
    <col min="16153" max="16153" width="5.5546875" style="186" bestFit="1" customWidth="1"/>
    <col min="16154" max="16154" width="6.33203125" style="186" customWidth="1"/>
    <col min="16155" max="16155" width="5" style="186" customWidth="1"/>
    <col min="16156" max="16156" width="5.44140625" style="186" bestFit="1" customWidth="1"/>
    <col min="16157" max="16159" width="4.33203125" style="186" bestFit="1" customWidth="1"/>
    <col min="16160" max="16160" width="4.5546875" style="186" customWidth="1"/>
    <col min="16161" max="16162" width="4.33203125" style="186" bestFit="1" customWidth="1"/>
    <col min="16163" max="16163" width="5.33203125" style="186" customWidth="1"/>
    <col min="16164" max="16165" width="4.88671875" style="186" customWidth="1"/>
    <col min="16166" max="16170" width="4.33203125" style="186" customWidth="1"/>
    <col min="16171" max="16174" width="4.6640625" style="186" customWidth="1"/>
    <col min="16175" max="16175" width="6" style="186" bestFit="1" customWidth="1"/>
    <col min="16176" max="16177" width="4.33203125" style="186" bestFit="1" customWidth="1"/>
    <col min="16178" max="16178" width="4.6640625" style="186" customWidth="1"/>
    <col min="16179" max="16179" width="5.109375" style="186" bestFit="1" customWidth="1"/>
    <col min="16180" max="16180" width="5.5546875" style="186" bestFit="1" customWidth="1"/>
    <col min="16181" max="16181" width="4.109375" style="186" customWidth="1"/>
    <col min="16182" max="16182" width="5.5546875" style="186" bestFit="1" customWidth="1"/>
    <col min="16183" max="16184" width="4" style="186" customWidth="1"/>
    <col min="16185" max="16186" width="4.33203125" style="186" bestFit="1" customWidth="1"/>
    <col min="16187" max="16187" width="4" style="186" customWidth="1"/>
    <col min="16188" max="16188" width="4.88671875" style="186" bestFit="1" customWidth="1"/>
    <col min="16189" max="16189" width="4.44140625" style="186" customWidth="1"/>
    <col min="16190" max="16190" width="4.109375" style="186" customWidth="1"/>
    <col min="16191" max="16191" width="4.33203125" style="186" bestFit="1" customWidth="1"/>
    <col min="16192" max="16192" width="5.88671875" style="186" bestFit="1" customWidth="1"/>
    <col min="16193" max="16193" width="5.6640625" style="186" customWidth="1"/>
    <col min="16194" max="16194" width="6" style="186" customWidth="1"/>
    <col min="16195" max="16195" width="6.109375" style="186" customWidth="1"/>
    <col min="16196" max="16384" width="7.88671875" style="186"/>
  </cols>
  <sheetData>
    <row r="1" spans="1:70" ht="18" customHeight="1" x14ac:dyDescent="0.3">
      <c r="A1" s="630"/>
      <c r="B1" s="630"/>
      <c r="C1" s="184"/>
    </row>
    <row r="2" spans="1:70" ht="18" customHeight="1" x14ac:dyDescent="0.3">
      <c r="A2" s="636" t="s">
        <v>362</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c r="BD2" s="636"/>
      <c r="BE2" s="636"/>
      <c r="BF2" s="636"/>
      <c r="BG2" s="636"/>
      <c r="BH2" s="636"/>
      <c r="BI2" s="636"/>
      <c r="BJ2" s="636"/>
      <c r="BK2" s="636"/>
      <c r="BL2" s="636"/>
      <c r="BM2" s="636"/>
      <c r="BN2" s="636"/>
      <c r="BO2" s="636"/>
      <c r="BP2" s="636"/>
    </row>
    <row r="3" spans="1:70" ht="18" customHeight="1" x14ac:dyDescent="0.3">
      <c r="B3" s="187"/>
      <c r="C3" s="187"/>
      <c r="D3" s="188"/>
      <c r="E3" s="189"/>
      <c r="F3" s="189"/>
      <c r="G3" s="189"/>
      <c r="H3" s="189"/>
      <c r="I3" s="189"/>
      <c r="J3" s="189"/>
      <c r="K3" s="189"/>
      <c r="L3" s="189"/>
      <c r="M3" s="189"/>
      <c r="N3" s="189"/>
      <c r="O3" s="189"/>
      <c r="P3" s="189"/>
      <c r="Q3" s="189"/>
      <c r="R3" s="190"/>
      <c r="S3" s="189"/>
      <c r="T3" s="189"/>
      <c r="U3" s="189"/>
      <c r="V3" s="189"/>
      <c r="W3" s="189"/>
      <c r="X3" s="189"/>
      <c r="Y3" s="189"/>
      <c r="Z3" s="189"/>
      <c r="AA3" s="189"/>
      <c r="AB3" s="189"/>
      <c r="AC3" s="189"/>
      <c r="AD3" s="189"/>
      <c r="AE3" s="189"/>
      <c r="AF3" s="189"/>
      <c r="AG3" s="189"/>
      <c r="AH3" s="189"/>
      <c r="AI3" s="189"/>
      <c r="AJ3" s="189"/>
      <c r="AK3" s="189"/>
      <c r="AL3" s="189"/>
      <c r="AM3" s="189"/>
      <c r="AN3" s="189"/>
      <c r="AP3" s="189"/>
      <c r="AQ3" s="189"/>
      <c r="AR3" s="189"/>
      <c r="AS3" s="189"/>
      <c r="AT3" s="189"/>
      <c r="AU3" s="189"/>
      <c r="AV3" s="189"/>
      <c r="AW3" s="189"/>
      <c r="AX3" s="189"/>
      <c r="AY3" s="189"/>
      <c r="AZ3" s="189"/>
      <c r="BB3" s="189"/>
      <c r="BC3" s="189"/>
      <c r="BD3" s="189"/>
      <c r="BF3" s="189"/>
      <c r="BG3" s="189"/>
      <c r="BH3" s="189"/>
      <c r="BN3" s="635" t="s">
        <v>363</v>
      </c>
      <c r="BO3" s="635"/>
      <c r="BP3" s="635"/>
      <c r="BR3" s="233"/>
    </row>
    <row r="4" spans="1:70" s="191" customFormat="1" ht="18" customHeight="1" x14ac:dyDescent="0.3">
      <c r="A4" s="631" t="s">
        <v>0</v>
      </c>
      <c r="B4" s="631" t="s">
        <v>364</v>
      </c>
      <c r="C4" s="631" t="s">
        <v>365</v>
      </c>
      <c r="D4" s="632" t="s">
        <v>366</v>
      </c>
      <c r="E4" s="631" t="s">
        <v>367</v>
      </c>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631"/>
      <c r="AU4" s="631"/>
      <c r="AV4" s="631"/>
      <c r="AW4" s="631"/>
      <c r="AX4" s="631"/>
      <c r="AY4" s="631"/>
      <c r="AZ4" s="631"/>
      <c r="BA4" s="631"/>
      <c r="BB4" s="631"/>
      <c r="BC4" s="631"/>
      <c r="BD4" s="631"/>
      <c r="BE4" s="631"/>
      <c r="BF4" s="631"/>
      <c r="BG4" s="631"/>
      <c r="BH4" s="631"/>
      <c r="BI4" s="631"/>
      <c r="BJ4" s="631"/>
      <c r="BK4" s="631"/>
      <c r="BL4" s="631"/>
      <c r="BM4" s="631"/>
      <c r="BN4" s="633" t="s">
        <v>309</v>
      </c>
      <c r="BO4" s="632" t="s">
        <v>310</v>
      </c>
      <c r="BP4" s="631" t="s">
        <v>319</v>
      </c>
      <c r="BR4" s="628" t="s">
        <v>368</v>
      </c>
    </row>
    <row r="5" spans="1:70" s="196" customFormat="1" ht="18" customHeight="1" x14ac:dyDescent="0.3">
      <c r="A5" s="631"/>
      <c r="B5" s="631"/>
      <c r="C5" s="631"/>
      <c r="D5" s="632"/>
      <c r="E5" s="234" t="s">
        <v>23</v>
      </c>
      <c r="F5" s="235" t="s">
        <v>26</v>
      </c>
      <c r="G5" s="236" t="s">
        <v>29</v>
      </c>
      <c r="H5" s="236" t="s">
        <v>32</v>
      </c>
      <c r="I5" s="235" t="s">
        <v>35</v>
      </c>
      <c r="J5" s="235" t="s">
        <v>38</v>
      </c>
      <c r="K5" s="237" t="s">
        <v>41</v>
      </c>
      <c r="L5" s="237" t="s">
        <v>44</v>
      </c>
      <c r="M5" s="237" t="s">
        <v>47</v>
      </c>
      <c r="N5" s="238" t="s">
        <v>295</v>
      </c>
      <c r="O5" s="235" t="s">
        <v>52</v>
      </c>
      <c r="P5" s="235" t="s">
        <v>55</v>
      </c>
      <c r="Q5" s="235" t="s">
        <v>58</v>
      </c>
      <c r="R5" s="235" t="s">
        <v>61</v>
      </c>
      <c r="S5" s="234" t="s">
        <v>63</v>
      </c>
      <c r="T5" s="235" t="s">
        <v>66</v>
      </c>
      <c r="U5" s="235" t="s">
        <v>69</v>
      </c>
      <c r="V5" s="235" t="s">
        <v>72</v>
      </c>
      <c r="W5" s="235" t="s">
        <v>75</v>
      </c>
      <c r="X5" s="235" t="s">
        <v>78</v>
      </c>
      <c r="Y5" s="235" t="s">
        <v>81</v>
      </c>
      <c r="Z5" s="237" t="s">
        <v>84</v>
      </c>
      <c r="AA5" s="237" t="s">
        <v>87</v>
      </c>
      <c r="AB5" s="237" t="s">
        <v>90</v>
      </c>
      <c r="AC5" s="237" t="s">
        <v>93</v>
      </c>
      <c r="AD5" s="237" t="s">
        <v>96</v>
      </c>
      <c r="AE5" s="174" t="s">
        <v>99</v>
      </c>
      <c r="AF5" s="174" t="s">
        <v>102</v>
      </c>
      <c r="AG5" s="174" t="s">
        <v>105</v>
      </c>
      <c r="AH5" s="235" t="s">
        <v>108</v>
      </c>
      <c r="AI5" s="235" t="s">
        <v>111</v>
      </c>
      <c r="AJ5" s="235" t="s">
        <v>114</v>
      </c>
      <c r="AK5" s="235" t="s">
        <v>117</v>
      </c>
      <c r="AL5" s="235" t="s">
        <v>120</v>
      </c>
      <c r="AM5" s="235" t="s">
        <v>123</v>
      </c>
      <c r="AN5" s="235" t="s">
        <v>126</v>
      </c>
      <c r="AO5" s="232" t="s">
        <v>129</v>
      </c>
      <c r="AP5" s="235" t="s">
        <v>132</v>
      </c>
      <c r="AQ5" s="235" t="s">
        <v>135</v>
      </c>
      <c r="AR5" s="237" t="s">
        <v>138</v>
      </c>
      <c r="AS5" s="237" t="s">
        <v>141</v>
      </c>
      <c r="AT5" s="174" t="s">
        <v>144</v>
      </c>
      <c r="AU5" s="174" t="s">
        <v>147</v>
      </c>
      <c r="AV5" s="235" t="s">
        <v>150</v>
      </c>
      <c r="AW5" s="235" t="s">
        <v>153</v>
      </c>
      <c r="AX5" s="237" t="s">
        <v>156</v>
      </c>
      <c r="AY5" s="237" t="s">
        <v>159</v>
      </c>
      <c r="AZ5" s="237" t="s">
        <v>162</v>
      </c>
      <c r="BA5" s="235" t="s">
        <v>165</v>
      </c>
      <c r="BB5" s="235" t="s">
        <v>168</v>
      </c>
      <c r="BC5" s="235" t="s">
        <v>171</v>
      </c>
      <c r="BD5" s="235" t="s">
        <v>174</v>
      </c>
      <c r="BE5" s="239" t="s">
        <v>177</v>
      </c>
      <c r="BF5" s="235" t="s">
        <v>180</v>
      </c>
      <c r="BG5" s="235" t="s">
        <v>183</v>
      </c>
      <c r="BH5" s="235" t="s">
        <v>186</v>
      </c>
      <c r="BI5" s="234" t="s">
        <v>188</v>
      </c>
      <c r="BJ5" s="234" t="s">
        <v>192</v>
      </c>
      <c r="BK5" s="234" t="s">
        <v>195</v>
      </c>
      <c r="BL5" s="234" t="s">
        <v>311</v>
      </c>
      <c r="BM5" s="234" t="s">
        <v>201</v>
      </c>
      <c r="BN5" s="634"/>
      <c r="BO5" s="632"/>
      <c r="BP5" s="631"/>
      <c r="BR5" s="629"/>
    </row>
    <row r="6" spans="1:70" s="191" customFormat="1" ht="18" customHeight="1" x14ac:dyDescent="0.2">
      <c r="A6" s="197"/>
      <c r="B6" s="198" t="s">
        <v>369</v>
      </c>
      <c r="C6" s="199"/>
      <c r="D6" s="118">
        <v>47103.777461999998</v>
      </c>
      <c r="E6" s="119"/>
      <c r="F6" s="119"/>
      <c r="G6" s="119"/>
      <c r="H6" s="119"/>
      <c r="I6" s="119"/>
      <c r="J6" s="119"/>
      <c r="K6" s="119"/>
      <c r="L6" s="119"/>
      <c r="M6" s="119"/>
      <c r="N6" s="119"/>
      <c r="O6" s="119"/>
      <c r="P6" s="119"/>
      <c r="Q6" s="119"/>
      <c r="R6" s="119"/>
      <c r="S6" s="120"/>
      <c r="T6" s="119"/>
      <c r="U6" s="119"/>
      <c r="V6" s="119"/>
      <c r="W6" s="119"/>
      <c r="X6" s="119"/>
      <c r="Y6" s="121"/>
      <c r="Z6" s="119"/>
      <c r="AA6" s="119"/>
      <c r="AB6" s="119"/>
      <c r="AC6" s="119"/>
      <c r="AD6" s="119"/>
      <c r="AE6" s="119"/>
      <c r="AF6" s="119"/>
      <c r="AG6" s="119"/>
      <c r="AH6" s="119"/>
      <c r="AI6" s="119"/>
      <c r="AJ6" s="121"/>
      <c r="AK6" s="119"/>
      <c r="AL6" s="119"/>
      <c r="AM6" s="119"/>
      <c r="AN6" s="119"/>
      <c r="AO6" s="119"/>
      <c r="AP6" s="119"/>
      <c r="AQ6" s="121"/>
      <c r="AR6" s="119"/>
      <c r="AS6" s="119"/>
      <c r="AT6" s="119"/>
      <c r="AU6" s="119"/>
      <c r="AV6" s="119"/>
      <c r="AW6" s="119"/>
      <c r="AX6" s="119"/>
      <c r="AY6" s="119"/>
      <c r="AZ6" s="119"/>
      <c r="BA6" s="119"/>
      <c r="BB6" s="119"/>
      <c r="BC6" s="119"/>
      <c r="BD6" s="119"/>
      <c r="BE6" s="121"/>
      <c r="BF6" s="119"/>
      <c r="BG6" s="119"/>
      <c r="BH6" s="119"/>
      <c r="BI6" s="122"/>
      <c r="BJ6" s="119"/>
      <c r="BK6" s="119"/>
      <c r="BL6" s="119"/>
      <c r="BM6" s="119"/>
      <c r="BN6" s="119"/>
      <c r="BO6" s="123">
        <v>0</v>
      </c>
      <c r="BP6" s="124">
        <v>47103.777462000005</v>
      </c>
      <c r="BQ6" s="201"/>
      <c r="BR6" s="200">
        <v>0</v>
      </c>
    </row>
    <row r="7" spans="1:70" s="207" customFormat="1" ht="18" customHeight="1" x14ac:dyDescent="0.25">
      <c r="A7" s="202">
        <v>1</v>
      </c>
      <c r="B7" s="203" t="s">
        <v>313</v>
      </c>
      <c r="C7" s="204" t="s">
        <v>23</v>
      </c>
      <c r="D7" s="125">
        <v>41245.494655000002</v>
      </c>
      <c r="E7" s="126">
        <v>40417.758884999996</v>
      </c>
      <c r="F7" s="127">
        <v>0</v>
      </c>
      <c r="G7" s="127">
        <v>0</v>
      </c>
      <c r="H7" s="127"/>
      <c r="I7" s="127">
        <v>0</v>
      </c>
      <c r="J7" s="127">
        <v>27</v>
      </c>
      <c r="K7" s="127">
        <v>0</v>
      </c>
      <c r="L7" s="127">
        <v>0</v>
      </c>
      <c r="M7" s="127">
        <v>0</v>
      </c>
      <c r="N7" s="127">
        <v>0</v>
      </c>
      <c r="O7" s="127">
        <v>4.8899999999999997</v>
      </c>
      <c r="P7" s="127"/>
      <c r="Q7" s="127">
        <v>0</v>
      </c>
      <c r="R7" s="127">
        <v>8.620000000000001</v>
      </c>
      <c r="S7" s="128">
        <v>827.73576999999989</v>
      </c>
      <c r="T7" s="127">
        <v>62.03</v>
      </c>
      <c r="U7" s="127">
        <v>94.12</v>
      </c>
      <c r="V7" s="127">
        <v>6.0699999999999994</v>
      </c>
      <c r="W7" s="127">
        <v>115.87577</v>
      </c>
      <c r="X7" s="127">
        <v>152.46999999999989</v>
      </c>
      <c r="Y7" s="127">
        <f>SUM(Z7:AI7)</f>
        <v>21.439999999999998</v>
      </c>
      <c r="Z7" s="127">
        <v>1.5</v>
      </c>
      <c r="AA7" s="127">
        <v>2.4</v>
      </c>
      <c r="AB7" s="127">
        <v>3.2700000000000005</v>
      </c>
      <c r="AC7" s="127">
        <v>11.66</v>
      </c>
      <c r="AD7" s="127">
        <v>2.61</v>
      </c>
      <c r="AE7" s="127"/>
      <c r="AF7" s="127"/>
      <c r="AG7" s="127"/>
      <c r="AH7" s="127">
        <v>0</v>
      </c>
      <c r="AI7" s="127">
        <v>0</v>
      </c>
      <c r="AJ7" s="127">
        <f>SUM(AK7:AP7)</f>
        <v>412.67999999999984</v>
      </c>
      <c r="AK7" s="127">
        <v>148.45999999999998</v>
      </c>
      <c r="AL7" s="127">
        <v>53.39</v>
      </c>
      <c r="AM7" s="127"/>
      <c r="AN7" s="127">
        <v>29.13</v>
      </c>
      <c r="AO7" s="127">
        <f t="shared" ref="AO7:AO70" si="0">AN7+X7</f>
        <v>181.59999999999988</v>
      </c>
      <c r="AP7" s="127">
        <v>0.1</v>
      </c>
      <c r="AQ7" s="127">
        <f>SUM(AR7:BA7)</f>
        <v>86.39</v>
      </c>
      <c r="AR7" s="127">
        <v>54.480000000000004</v>
      </c>
      <c r="AS7" s="127">
        <f>9.63-2.93</f>
        <v>6.7000000000000011</v>
      </c>
      <c r="AT7" s="127">
        <v>2.93</v>
      </c>
      <c r="AU7" s="127"/>
      <c r="AV7" s="127">
        <v>13.27</v>
      </c>
      <c r="AW7" s="127">
        <v>4</v>
      </c>
      <c r="AX7" s="127">
        <v>0.30000000000000004</v>
      </c>
      <c r="AY7" s="127">
        <v>0</v>
      </c>
      <c r="AZ7" s="127">
        <v>1.5</v>
      </c>
      <c r="BA7" s="127">
        <v>3.21</v>
      </c>
      <c r="BB7" s="127">
        <v>1.6800000000000004</v>
      </c>
      <c r="BC7" s="127">
        <v>0.89999999999999991</v>
      </c>
      <c r="BD7" s="127">
        <v>1.49</v>
      </c>
      <c r="BE7" s="127">
        <f>BF7+BG7</f>
        <v>0</v>
      </c>
      <c r="BF7" s="127">
        <v>0</v>
      </c>
      <c r="BG7" s="127">
        <v>0</v>
      </c>
      <c r="BH7" s="127">
        <v>0</v>
      </c>
      <c r="BI7" s="129">
        <v>0</v>
      </c>
      <c r="BJ7" s="127"/>
      <c r="BK7" s="127"/>
      <c r="BL7" s="127"/>
      <c r="BM7" s="127"/>
      <c r="BN7" s="127"/>
      <c r="BO7" s="127">
        <v>758.40576999999814</v>
      </c>
      <c r="BP7" s="130">
        <v>40559.774105000004</v>
      </c>
      <c r="BQ7" s="206"/>
      <c r="BR7" s="200">
        <v>-685.72054999999818</v>
      </c>
    </row>
    <row r="8" spans="1:70" s="207" customFormat="1" ht="18" customHeight="1" x14ac:dyDescent="0.25">
      <c r="A8" s="208" t="s">
        <v>24</v>
      </c>
      <c r="B8" s="209" t="s">
        <v>25</v>
      </c>
      <c r="C8" s="194" t="s">
        <v>26</v>
      </c>
      <c r="D8" s="131">
        <v>38763.113936999995</v>
      </c>
      <c r="E8" s="132">
        <v>0</v>
      </c>
      <c r="F8" s="126">
        <v>38120.44816700001</v>
      </c>
      <c r="G8" s="132">
        <v>0</v>
      </c>
      <c r="H8" s="132"/>
      <c r="I8" s="132">
        <v>0</v>
      </c>
      <c r="J8" s="132">
        <v>0</v>
      </c>
      <c r="K8" s="132">
        <v>0</v>
      </c>
      <c r="L8" s="132">
        <v>0</v>
      </c>
      <c r="M8" s="132">
        <v>0</v>
      </c>
      <c r="N8" s="132">
        <v>0</v>
      </c>
      <c r="O8" s="132">
        <v>0</v>
      </c>
      <c r="P8" s="132"/>
      <c r="Q8" s="132">
        <v>0</v>
      </c>
      <c r="R8" s="132">
        <v>0</v>
      </c>
      <c r="S8" s="133">
        <v>0</v>
      </c>
      <c r="T8" s="132">
        <v>0</v>
      </c>
      <c r="U8" s="132">
        <v>0</v>
      </c>
      <c r="V8" s="132">
        <v>0</v>
      </c>
      <c r="W8" s="132">
        <v>0</v>
      </c>
      <c r="X8" s="132">
        <v>0</v>
      </c>
      <c r="Y8" s="132">
        <f t="shared" ref="Y8:Y70" si="1">SUM(Z8:AI8)</f>
        <v>0</v>
      </c>
      <c r="Z8" s="132">
        <v>0</v>
      </c>
      <c r="AA8" s="132">
        <v>0</v>
      </c>
      <c r="AB8" s="132">
        <v>0</v>
      </c>
      <c r="AC8" s="132">
        <v>0</v>
      </c>
      <c r="AD8" s="132">
        <v>0</v>
      </c>
      <c r="AE8" s="132"/>
      <c r="AF8" s="132"/>
      <c r="AG8" s="132"/>
      <c r="AH8" s="132">
        <v>0</v>
      </c>
      <c r="AI8" s="132">
        <v>0</v>
      </c>
      <c r="AJ8" s="132">
        <f t="shared" ref="AJ8:AJ70" si="2">SUM(AK8:AP8)</f>
        <v>0</v>
      </c>
      <c r="AK8" s="132">
        <v>0</v>
      </c>
      <c r="AL8" s="132">
        <v>0</v>
      </c>
      <c r="AM8" s="132"/>
      <c r="AN8" s="132">
        <v>0</v>
      </c>
      <c r="AO8" s="132">
        <f t="shared" si="0"/>
        <v>0</v>
      </c>
      <c r="AP8" s="132">
        <v>0</v>
      </c>
      <c r="AQ8" s="132">
        <f t="shared" ref="AQ8:AQ70" si="3">SUM(AR8:BA8)</f>
        <v>0</v>
      </c>
      <c r="AR8" s="132">
        <v>0</v>
      </c>
      <c r="AS8" s="132">
        <v>0</v>
      </c>
      <c r="AT8" s="132"/>
      <c r="AU8" s="132"/>
      <c r="AV8" s="132">
        <v>0</v>
      </c>
      <c r="AW8" s="132">
        <v>0</v>
      </c>
      <c r="AX8" s="132">
        <v>0</v>
      </c>
      <c r="AY8" s="132">
        <v>0</v>
      </c>
      <c r="AZ8" s="132">
        <v>0</v>
      </c>
      <c r="BA8" s="132">
        <v>0</v>
      </c>
      <c r="BB8" s="132">
        <v>0</v>
      </c>
      <c r="BC8" s="132">
        <v>0</v>
      </c>
      <c r="BD8" s="132">
        <v>0</v>
      </c>
      <c r="BE8" s="132">
        <f t="shared" ref="BE8:BE70" si="4">BF8+BG8</f>
        <v>0</v>
      </c>
      <c r="BF8" s="132">
        <v>0</v>
      </c>
      <c r="BG8" s="132">
        <v>0</v>
      </c>
      <c r="BH8" s="132">
        <v>0</v>
      </c>
      <c r="BI8" s="132">
        <v>0</v>
      </c>
      <c r="BJ8" s="132"/>
      <c r="BK8" s="132"/>
      <c r="BL8" s="132"/>
      <c r="BM8" s="132"/>
      <c r="BN8" s="132"/>
      <c r="BO8" s="127">
        <v>573.33576999999786</v>
      </c>
      <c r="BP8" s="134">
        <v>38189.778166999997</v>
      </c>
      <c r="BQ8" s="206"/>
      <c r="BR8" s="205">
        <v>-573.33576999999786</v>
      </c>
    </row>
    <row r="9" spans="1:70" s="207" customFormat="1" ht="18" customHeight="1" x14ac:dyDescent="0.25">
      <c r="A9" s="210" t="s">
        <v>27</v>
      </c>
      <c r="B9" s="136" t="s">
        <v>28</v>
      </c>
      <c r="C9" s="135" t="s">
        <v>29</v>
      </c>
      <c r="D9" s="137">
        <v>38763.113936999995</v>
      </c>
      <c r="E9" s="129">
        <v>0</v>
      </c>
      <c r="F9" s="138">
        <v>0</v>
      </c>
      <c r="G9" s="126">
        <v>38120.44816700001</v>
      </c>
      <c r="H9" s="138"/>
      <c r="I9" s="138">
        <v>0</v>
      </c>
      <c r="J9" s="138">
        <v>17.09</v>
      </c>
      <c r="K9" s="138">
        <v>0</v>
      </c>
      <c r="L9" s="138">
        <v>0</v>
      </c>
      <c r="M9" s="138">
        <v>0</v>
      </c>
      <c r="N9" s="138">
        <v>0</v>
      </c>
      <c r="O9" s="138">
        <v>4.8899999999999997</v>
      </c>
      <c r="P9" s="138">
        <v>1.62</v>
      </c>
      <c r="Q9" s="138">
        <v>0</v>
      </c>
      <c r="R9" s="138">
        <v>7</v>
      </c>
      <c r="S9" s="139">
        <v>612.06576999999993</v>
      </c>
      <c r="T9" s="138">
        <v>50.15</v>
      </c>
      <c r="U9" s="138">
        <v>41.800000000000004</v>
      </c>
      <c r="V9" s="138">
        <v>4.57</v>
      </c>
      <c r="W9" s="138">
        <v>115.87577</v>
      </c>
      <c r="X9" s="138">
        <v>142.51</v>
      </c>
      <c r="Y9" s="140">
        <f t="shared" si="1"/>
        <v>19.489999999999998</v>
      </c>
      <c r="Z9" s="138">
        <v>1.5</v>
      </c>
      <c r="AA9" s="138">
        <v>2.4</v>
      </c>
      <c r="AB9" s="138">
        <v>2.9000000000000004</v>
      </c>
      <c r="AC9" s="138">
        <v>10.079999999999998</v>
      </c>
      <c r="AD9" s="138">
        <v>2.61</v>
      </c>
      <c r="AE9" s="138"/>
      <c r="AF9" s="138"/>
      <c r="AG9" s="138"/>
      <c r="AH9" s="138">
        <v>0</v>
      </c>
      <c r="AI9" s="138">
        <v>0</v>
      </c>
      <c r="AJ9" s="140">
        <f t="shared" si="2"/>
        <v>310.46999999999997</v>
      </c>
      <c r="AK9" s="138">
        <v>93.46</v>
      </c>
      <c r="AL9" s="138">
        <v>50.12</v>
      </c>
      <c r="AM9" s="138"/>
      <c r="AN9" s="138">
        <v>12.14</v>
      </c>
      <c r="AO9" s="138">
        <f t="shared" si="0"/>
        <v>154.64999999999998</v>
      </c>
      <c r="AP9" s="138">
        <v>0.1</v>
      </c>
      <c r="AQ9" s="140">
        <f t="shared" si="3"/>
        <v>50.819999999999986</v>
      </c>
      <c r="AR9" s="138">
        <v>34.229999999999997</v>
      </c>
      <c r="AS9" s="138">
        <f>7.63-2.93</f>
        <v>4.6999999999999993</v>
      </c>
      <c r="AT9" s="138">
        <v>2.93</v>
      </c>
      <c r="AU9" s="138"/>
      <c r="AV9" s="138">
        <v>0.01</v>
      </c>
      <c r="AW9" s="138">
        <v>4</v>
      </c>
      <c r="AX9" s="138">
        <v>0.30000000000000004</v>
      </c>
      <c r="AY9" s="138">
        <v>0</v>
      </c>
      <c r="AZ9" s="138">
        <v>1.5</v>
      </c>
      <c r="BA9" s="138">
        <v>3.15</v>
      </c>
      <c r="BB9" s="138">
        <v>1.2000000000000002</v>
      </c>
      <c r="BC9" s="138">
        <v>0.89999999999999991</v>
      </c>
      <c r="BD9" s="138">
        <v>1.49</v>
      </c>
      <c r="BE9" s="140">
        <f t="shared" si="4"/>
        <v>0</v>
      </c>
      <c r="BF9" s="138">
        <v>0</v>
      </c>
      <c r="BG9" s="138">
        <v>0</v>
      </c>
      <c r="BH9" s="138">
        <v>0</v>
      </c>
      <c r="BI9" s="129">
        <v>0</v>
      </c>
      <c r="BJ9" s="138"/>
      <c r="BK9" s="138"/>
      <c r="BL9" s="138"/>
      <c r="BM9" s="138"/>
      <c r="BN9" s="138"/>
      <c r="BO9" s="127">
        <v>573.33576999999786</v>
      </c>
      <c r="BP9" s="134">
        <v>38189.778166999997</v>
      </c>
      <c r="BQ9" s="206"/>
      <c r="BR9" s="205">
        <v>-573.33576999999786</v>
      </c>
    </row>
    <row r="10" spans="1:70" s="207" customFormat="1" ht="18" customHeight="1" x14ac:dyDescent="0.25">
      <c r="A10" s="210" t="s">
        <v>30</v>
      </c>
      <c r="B10" s="136" t="s">
        <v>31</v>
      </c>
      <c r="C10" s="135" t="s">
        <v>32</v>
      </c>
      <c r="D10" s="137"/>
      <c r="E10" s="129"/>
      <c r="F10" s="138"/>
      <c r="G10" s="138"/>
      <c r="H10" s="126"/>
      <c r="I10" s="138"/>
      <c r="J10" s="138"/>
      <c r="K10" s="138"/>
      <c r="L10" s="138"/>
      <c r="M10" s="138"/>
      <c r="N10" s="138"/>
      <c r="O10" s="138"/>
      <c r="P10" s="138"/>
      <c r="Q10" s="138"/>
      <c r="R10" s="138"/>
      <c r="S10" s="139"/>
      <c r="T10" s="138"/>
      <c r="U10" s="138"/>
      <c r="V10" s="138"/>
      <c r="W10" s="138"/>
      <c r="X10" s="138"/>
      <c r="Y10" s="140">
        <f t="shared" si="1"/>
        <v>0</v>
      </c>
      <c r="Z10" s="138"/>
      <c r="AA10" s="138"/>
      <c r="AB10" s="138"/>
      <c r="AC10" s="138"/>
      <c r="AD10" s="138"/>
      <c r="AE10" s="138"/>
      <c r="AF10" s="138"/>
      <c r="AG10" s="138"/>
      <c r="AH10" s="138"/>
      <c r="AI10" s="138"/>
      <c r="AJ10" s="140">
        <f t="shared" si="2"/>
        <v>0</v>
      </c>
      <c r="AK10" s="138"/>
      <c r="AL10" s="138"/>
      <c r="AM10" s="138"/>
      <c r="AN10" s="138"/>
      <c r="AO10" s="138">
        <f t="shared" si="0"/>
        <v>0</v>
      </c>
      <c r="AP10" s="138"/>
      <c r="AQ10" s="140">
        <f t="shared" si="3"/>
        <v>0</v>
      </c>
      <c r="AR10" s="138"/>
      <c r="AS10" s="138"/>
      <c r="AT10" s="138"/>
      <c r="AU10" s="138"/>
      <c r="AV10" s="138"/>
      <c r="AW10" s="138"/>
      <c r="AX10" s="138"/>
      <c r="AY10" s="138"/>
      <c r="AZ10" s="138"/>
      <c r="BA10" s="138">
        <v>0</v>
      </c>
      <c r="BB10" s="138"/>
      <c r="BC10" s="138"/>
      <c r="BD10" s="138"/>
      <c r="BE10" s="140">
        <f t="shared" si="4"/>
        <v>0</v>
      </c>
      <c r="BF10" s="138"/>
      <c r="BG10" s="138"/>
      <c r="BH10" s="138"/>
      <c r="BI10" s="129"/>
      <c r="BJ10" s="138"/>
      <c r="BK10" s="138"/>
      <c r="BL10" s="138"/>
      <c r="BM10" s="138"/>
      <c r="BN10" s="138"/>
      <c r="BO10" s="127"/>
      <c r="BP10" s="134"/>
      <c r="BQ10" s="206"/>
      <c r="BR10" s="205"/>
    </row>
    <row r="11" spans="1:70" s="212" customFormat="1" ht="18" customHeight="1" x14ac:dyDescent="0.25">
      <c r="A11" s="210" t="s">
        <v>33</v>
      </c>
      <c r="B11" s="211" t="s">
        <v>34</v>
      </c>
      <c r="C11" s="193" t="s">
        <v>35</v>
      </c>
      <c r="D11" s="137">
        <v>132.374774</v>
      </c>
      <c r="E11" s="129">
        <v>0</v>
      </c>
      <c r="F11" s="138">
        <v>0</v>
      </c>
      <c r="G11" s="138">
        <v>0</v>
      </c>
      <c r="H11" s="138"/>
      <c r="I11" s="126">
        <v>123.944774</v>
      </c>
      <c r="J11" s="138">
        <v>8</v>
      </c>
      <c r="K11" s="138">
        <v>0</v>
      </c>
      <c r="L11" s="138">
        <v>0</v>
      </c>
      <c r="M11" s="138">
        <v>0</v>
      </c>
      <c r="N11" s="138">
        <v>0</v>
      </c>
      <c r="O11" s="138">
        <v>0</v>
      </c>
      <c r="P11" s="138"/>
      <c r="Q11" s="138">
        <v>0</v>
      </c>
      <c r="R11" s="138">
        <v>0</v>
      </c>
      <c r="S11" s="139">
        <v>0.43</v>
      </c>
      <c r="T11" s="138">
        <v>0</v>
      </c>
      <c r="U11" s="138">
        <v>0</v>
      </c>
      <c r="V11" s="138">
        <v>0</v>
      </c>
      <c r="W11" s="138">
        <v>0</v>
      </c>
      <c r="X11" s="138">
        <v>0</v>
      </c>
      <c r="Y11" s="140">
        <f t="shared" si="1"/>
        <v>0</v>
      </c>
      <c r="Z11" s="138">
        <v>0</v>
      </c>
      <c r="AA11" s="138">
        <v>0</v>
      </c>
      <c r="AB11" s="138">
        <v>0</v>
      </c>
      <c r="AC11" s="138">
        <v>0</v>
      </c>
      <c r="AD11" s="138">
        <v>0</v>
      </c>
      <c r="AE11" s="138"/>
      <c r="AF11" s="138"/>
      <c r="AG11" s="138"/>
      <c r="AH11" s="138">
        <v>0</v>
      </c>
      <c r="AI11" s="138">
        <v>0</v>
      </c>
      <c r="AJ11" s="140">
        <f t="shared" si="2"/>
        <v>0</v>
      </c>
      <c r="AK11" s="138">
        <v>0</v>
      </c>
      <c r="AL11" s="138">
        <v>0</v>
      </c>
      <c r="AM11" s="138"/>
      <c r="AN11" s="138">
        <v>0</v>
      </c>
      <c r="AO11" s="138">
        <f t="shared" si="0"/>
        <v>0</v>
      </c>
      <c r="AP11" s="138">
        <v>0</v>
      </c>
      <c r="AQ11" s="140">
        <f t="shared" si="3"/>
        <v>0.30000000000000004</v>
      </c>
      <c r="AR11" s="138">
        <v>0.27</v>
      </c>
      <c r="AS11" s="138">
        <v>0.03</v>
      </c>
      <c r="AT11" s="138"/>
      <c r="AU11" s="138"/>
      <c r="AV11" s="138">
        <v>0</v>
      </c>
      <c r="AW11" s="138">
        <v>0</v>
      </c>
      <c r="AX11" s="138">
        <v>0</v>
      </c>
      <c r="AY11" s="138">
        <v>0</v>
      </c>
      <c r="AZ11" s="138">
        <v>0</v>
      </c>
      <c r="BA11" s="138">
        <v>0</v>
      </c>
      <c r="BB11" s="138">
        <v>0</v>
      </c>
      <c r="BC11" s="138">
        <v>0</v>
      </c>
      <c r="BD11" s="138">
        <v>0</v>
      </c>
      <c r="BE11" s="140">
        <f t="shared" si="4"/>
        <v>0</v>
      </c>
      <c r="BF11" s="138">
        <v>0</v>
      </c>
      <c r="BG11" s="138">
        <v>0</v>
      </c>
      <c r="BH11" s="138">
        <v>0</v>
      </c>
      <c r="BI11" s="129">
        <v>0</v>
      </c>
      <c r="BJ11" s="138"/>
      <c r="BK11" s="138"/>
      <c r="BL11" s="138"/>
      <c r="BM11" s="138"/>
      <c r="BN11" s="138"/>
      <c r="BO11" s="127">
        <v>8.4300000000000015</v>
      </c>
      <c r="BP11" s="134">
        <v>123.944774</v>
      </c>
      <c r="BQ11" s="206"/>
      <c r="BR11" s="205">
        <v>-8.4300000000000068</v>
      </c>
    </row>
    <row r="12" spans="1:70" s="212" customFormat="1" ht="18" customHeight="1" x14ac:dyDescent="0.25">
      <c r="A12" s="210" t="s">
        <v>36</v>
      </c>
      <c r="B12" s="211" t="s">
        <v>37</v>
      </c>
      <c r="C12" s="193" t="s">
        <v>38</v>
      </c>
      <c r="D12" s="137">
        <v>1542.4288199999999</v>
      </c>
      <c r="E12" s="129">
        <v>0</v>
      </c>
      <c r="F12" s="138">
        <v>0</v>
      </c>
      <c r="G12" s="138">
        <v>0</v>
      </c>
      <c r="H12" s="138"/>
      <c r="I12" s="138">
        <v>0</v>
      </c>
      <c r="J12" s="126">
        <v>1333.3688199999999</v>
      </c>
      <c r="K12" s="138">
        <v>0</v>
      </c>
      <c r="L12" s="138">
        <v>0</v>
      </c>
      <c r="M12" s="138">
        <v>0</v>
      </c>
      <c r="N12" s="138">
        <v>0</v>
      </c>
      <c r="O12" s="138">
        <v>0</v>
      </c>
      <c r="P12" s="138"/>
      <c r="Q12" s="138">
        <v>0</v>
      </c>
      <c r="R12" s="138">
        <v>0</v>
      </c>
      <c r="S12" s="139">
        <v>209.06000000000003</v>
      </c>
      <c r="T12" s="138">
        <v>11.879999999999999</v>
      </c>
      <c r="U12" s="138">
        <v>52.319999999999993</v>
      </c>
      <c r="V12" s="138">
        <v>1.5</v>
      </c>
      <c r="W12" s="138">
        <v>0</v>
      </c>
      <c r="X12" s="138">
        <v>8.33</v>
      </c>
      <c r="Y12" s="140">
        <f t="shared" si="1"/>
        <v>1.67</v>
      </c>
      <c r="Z12" s="138">
        <v>0</v>
      </c>
      <c r="AA12" s="138">
        <v>0</v>
      </c>
      <c r="AB12" s="138">
        <v>0.37</v>
      </c>
      <c r="AC12" s="138">
        <v>1.3</v>
      </c>
      <c r="AD12" s="138">
        <v>0</v>
      </c>
      <c r="AE12" s="138"/>
      <c r="AF12" s="138"/>
      <c r="AG12" s="138"/>
      <c r="AH12" s="138">
        <v>0</v>
      </c>
      <c r="AI12" s="138">
        <v>0</v>
      </c>
      <c r="AJ12" s="140">
        <f t="shared" si="2"/>
        <v>96.88</v>
      </c>
      <c r="AK12" s="138">
        <v>55</v>
      </c>
      <c r="AL12" s="138">
        <v>3.27</v>
      </c>
      <c r="AM12" s="138"/>
      <c r="AN12" s="138">
        <v>15.139999999999999</v>
      </c>
      <c r="AO12" s="138">
        <f t="shared" si="0"/>
        <v>23.47</v>
      </c>
      <c r="AP12" s="138">
        <v>0</v>
      </c>
      <c r="AQ12" s="140">
        <f t="shared" si="3"/>
        <v>33.110000000000007</v>
      </c>
      <c r="AR12" s="138">
        <v>18.130000000000003</v>
      </c>
      <c r="AS12" s="138">
        <v>1.66</v>
      </c>
      <c r="AT12" s="138"/>
      <c r="AU12" s="138"/>
      <c r="AV12" s="138">
        <v>13.26</v>
      </c>
      <c r="AW12" s="138">
        <v>0</v>
      </c>
      <c r="AX12" s="138">
        <v>0</v>
      </c>
      <c r="AY12" s="138">
        <v>0</v>
      </c>
      <c r="AZ12" s="138">
        <v>0</v>
      </c>
      <c r="BA12" s="138">
        <v>0.06</v>
      </c>
      <c r="BB12" s="138">
        <v>0.44</v>
      </c>
      <c r="BC12" s="138">
        <v>0</v>
      </c>
      <c r="BD12" s="138">
        <v>0</v>
      </c>
      <c r="BE12" s="140">
        <f t="shared" si="4"/>
        <v>0</v>
      </c>
      <c r="BF12" s="138">
        <v>0</v>
      </c>
      <c r="BG12" s="138">
        <v>0</v>
      </c>
      <c r="BH12" s="138">
        <v>0</v>
      </c>
      <c r="BI12" s="129">
        <v>0</v>
      </c>
      <c r="BJ12" s="138"/>
      <c r="BK12" s="138"/>
      <c r="BL12" s="138"/>
      <c r="BM12" s="138"/>
      <c r="BN12" s="138"/>
      <c r="BO12" s="127">
        <v>209.06000000000003</v>
      </c>
      <c r="BP12" s="134">
        <v>1411.0040400000003</v>
      </c>
      <c r="BQ12" s="206"/>
      <c r="BR12" s="205">
        <v>-131.4247799999996</v>
      </c>
    </row>
    <row r="13" spans="1:70" s="212" customFormat="1" ht="18" customHeight="1" x14ac:dyDescent="0.25">
      <c r="A13" s="208" t="s">
        <v>39</v>
      </c>
      <c r="B13" s="209" t="s">
        <v>40</v>
      </c>
      <c r="C13" s="194" t="s">
        <v>41</v>
      </c>
      <c r="D13" s="137">
        <v>130.97587999999999</v>
      </c>
      <c r="E13" s="129">
        <v>0</v>
      </c>
      <c r="F13" s="138">
        <v>0</v>
      </c>
      <c r="G13" s="138">
        <v>0</v>
      </c>
      <c r="H13" s="138"/>
      <c r="I13" s="138">
        <v>0</v>
      </c>
      <c r="J13" s="138">
        <v>0</v>
      </c>
      <c r="K13" s="126">
        <v>130.97587999999999</v>
      </c>
      <c r="L13" s="138">
        <v>0</v>
      </c>
      <c r="M13" s="138">
        <v>0</v>
      </c>
      <c r="N13" s="138">
        <v>0</v>
      </c>
      <c r="O13" s="138">
        <v>0</v>
      </c>
      <c r="P13" s="138"/>
      <c r="Q13" s="138">
        <v>0</v>
      </c>
      <c r="R13" s="138">
        <v>0</v>
      </c>
      <c r="S13" s="139">
        <v>0</v>
      </c>
      <c r="T13" s="138">
        <v>0</v>
      </c>
      <c r="U13" s="138">
        <v>0</v>
      </c>
      <c r="V13" s="138">
        <v>0</v>
      </c>
      <c r="W13" s="138">
        <v>0</v>
      </c>
      <c r="X13" s="138">
        <v>0</v>
      </c>
      <c r="Y13" s="140">
        <f t="shared" si="1"/>
        <v>0</v>
      </c>
      <c r="Z13" s="138">
        <v>0</v>
      </c>
      <c r="AA13" s="138">
        <v>0</v>
      </c>
      <c r="AB13" s="138">
        <v>0</v>
      </c>
      <c r="AC13" s="138">
        <v>0</v>
      </c>
      <c r="AD13" s="138">
        <v>0</v>
      </c>
      <c r="AE13" s="138"/>
      <c r="AF13" s="138"/>
      <c r="AG13" s="138"/>
      <c r="AH13" s="138">
        <v>0</v>
      </c>
      <c r="AI13" s="138">
        <v>0</v>
      </c>
      <c r="AJ13" s="140">
        <f t="shared" si="2"/>
        <v>0</v>
      </c>
      <c r="AK13" s="138">
        <v>0</v>
      </c>
      <c r="AL13" s="138">
        <v>0</v>
      </c>
      <c r="AM13" s="138"/>
      <c r="AN13" s="138">
        <v>0</v>
      </c>
      <c r="AO13" s="138">
        <f t="shared" si="0"/>
        <v>0</v>
      </c>
      <c r="AP13" s="138">
        <v>0</v>
      </c>
      <c r="AQ13" s="140">
        <f t="shared" si="3"/>
        <v>0</v>
      </c>
      <c r="AR13" s="138">
        <v>0</v>
      </c>
      <c r="AS13" s="138">
        <v>0</v>
      </c>
      <c r="AT13" s="138"/>
      <c r="AU13" s="138"/>
      <c r="AV13" s="138">
        <v>0</v>
      </c>
      <c r="AW13" s="138">
        <v>0</v>
      </c>
      <c r="AX13" s="138">
        <v>0</v>
      </c>
      <c r="AY13" s="138">
        <v>0</v>
      </c>
      <c r="AZ13" s="138">
        <v>0</v>
      </c>
      <c r="BA13" s="138">
        <v>0</v>
      </c>
      <c r="BB13" s="138">
        <v>0</v>
      </c>
      <c r="BC13" s="138">
        <v>0</v>
      </c>
      <c r="BD13" s="138">
        <v>0</v>
      </c>
      <c r="BE13" s="140">
        <f t="shared" si="4"/>
        <v>0</v>
      </c>
      <c r="BF13" s="138">
        <v>0</v>
      </c>
      <c r="BG13" s="138">
        <v>0</v>
      </c>
      <c r="BH13" s="138">
        <v>0</v>
      </c>
      <c r="BI13" s="129">
        <v>0</v>
      </c>
      <c r="BJ13" s="138"/>
      <c r="BK13" s="138"/>
      <c r="BL13" s="138"/>
      <c r="BM13" s="138"/>
      <c r="BN13" s="138"/>
      <c r="BO13" s="127">
        <v>0</v>
      </c>
      <c r="BP13" s="134">
        <v>130.97587999999999</v>
      </c>
      <c r="BQ13" s="206"/>
      <c r="BR13" s="205">
        <v>0</v>
      </c>
    </row>
    <row r="14" spans="1:70" s="212" customFormat="1" ht="18" customHeight="1" x14ac:dyDescent="0.25">
      <c r="A14" s="208" t="s">
        <v>42</v>
      </c>
      <c r="B14" s="209" t="s">
        <v>43</v>
      </c>
      <c r="C14" s="194" t="s">
        <v>44</v>
      </c>
      <c r="D14" s="137">
        <v>51.889099999999999</v>
      </c>
      <c r="E14" s="129">
        <v>0</v>
      </c>
      <c r="F14" s="138">
        <v>0</v>
      </c>
      <c r="G14" s="138">
        <v>0</v>
      </c>
      <c r="H14" s="138"/>
      <c r="I14" s="138">
        <v>0</v>
      </c>
      <c r="J14" s="138">
        <v>0</v>
      </c>
      <c r="K14" s="138">
        <v>0</v>
      </c>
      <c r="L14" s="126">
        <v>51.889099999999999</v>
      </c>
      <c r="M14" s="138">
        <v>0</v>
      </c>
      <c r="N14" s="138">
        <v>0</v>
      </c>
      <c r="O14" s="138">
        <v>0</v>
      </c>
      <c r="P14" s="138"/>
      <c r="Q14" s="138">
        <v>0</v>
      </c>
      <c r="R14" s="138">
        <v>0</v>
      </c>
      <c r="S14" s="139">
        <v>0</v>
      </c>
      <c r="T14" s="138">
        <v>0</v>
      </c>
      <c r="U14" s="138">
        <v>0</v>
      </c>
      <c r="V14" s="138">
        <v>0</v>
      </c>
      <c r="W14" s="138">
        <v>0</v>
      </c>
      <c r="X14" s="138">
        <v>0</v>
      </c>
      <c r="Y14" s="140">
        <f t="shared" si="1"/>
        <v>0</v>
      </c>
      <c r="Z14" s="138">
        <v>0</v>
      </c>
      <c r="AA14" s="138">
        <v>0</v>
      </c>
      <c r="AB14" s="138">
        <v>0</v>
      </c>
      <c r="AC14" s="138">
        <v>0</v>
      </c>
      <c r="AD14" s="138">
        <v>0</v>
      </c>
      <c r="AE14" s="138"/>
      <c r="AF14" s="138"/>
      <c r="AG14" s="138"/>
      <c r="AH14" s="138">
        <v>0</v>
      </c>
      <c r="AI14" s="138">
        <v>0</v>
      </c>
      <c r="AJ14" s="140">
        <f t="shared" si="2"/>
        <v>0</v>
      </c>
      <c r="AK14" s="138">
        <v>0</v>
      </c>
      <c r="AL14" s="138">
        <v>0</v>
      </c>
      <c r="AM14" s="138"/>
      <c r="AN14" s="138">
        <v>0</v>
      </c>
      <c r="AO14" s="138">
        <f t="shared" si="0"/>
        <v>0</v>
      </c>
      <c r="AP14" s="138">
        <v>0</v>
      </c>
      <c r="AQ14" s="140">
        <f t="shared" si="3"/>
        <v>0</v>
      </c>
      <c r="AR14" s="138">
        <v>0</v>
      </c>
      <c r="AS14" s="138">
        <v>0</v>
      </c>
      <c r="AT14" s="138"/>
      <c r="AU14" s="138"/>
      <c r="AV14" s="138">
        <v>0</v>
      </c>
      <c r="AW14" s="138">
        <v>0</v>
      </c>
      <c r="AX14" s="138">
        <v>0</v>
      </c>
      <c r="AY14" s="138">
        <v>0</v>
      </c>
      <c r="AZ14" s="138">
        <v>0</v>
      </c>
      <c r="BA14" s="138">
        <v>0</v>
      </c>
      <c r="BB14" s="138">
        <v>0</v>
      </c>
      <c r="BC14" s="138">
        <v>0</v>
      </c>
      <c r="BD14" s="138">
        <v>0</v>
      </c>
      <c r="BE14" s="140">
        <f t="shared" si="4"/>
        <v>0</v>
      </c>
      <c r="BF14" s="138">
        <v>0</v>
      </c>
      <c r="BG14" s="138">
        <v>0</v>
      </c>
      <c r="BH14" s="138">
        <v>0</v>
      </c>
      <c r="BI14" s="129">
        <v>0</v>
      </c>
      <c r="BJ14" s="138"/>
      <c r="BK14" s="138"/>
      <c r="BL14" s="138"/>
      <c r="BM14" s="138"/>
      <c r="BN14" s="138"/>
      <c r="BO14" s="127">
        <v>0</v>
      </c>
      <c r="BP14" s="134">
        <v>51.889099999999999</v>
      </c>
      <c r="BQ14" s="206"/>
      <c r="BR14" s="205">
        <v>0</v>
      </c>
    </row>
    <row r="15" spans="1:70" s="207" customFormat="1" ht="18" customHeight="1" x14ac:dyDescent="0.25">
      <c r="A15" s="208" t="s">
        <v>45</v>
      </c>
      <c r="B15" s="209" t="s">
        <v>46</v>
      </c>
      <c r="C15" s="194" t="s">
        <v>47</v>
      </c>
      <c r="D15" s="137">
        <v>0</v>
      </c>
      <c r="E15" s="129">
        <v>0</v>
      </c>
      <c r="F15" s="138">
        <v>0</v>
      </c>
      <c r="G15" s="138">
        <v>0</v>
      </c>
      <c r="H15" s="138"/>
      <c r="I15" s="138">
        <v>0</v>
      </c>
      <c r="J15" s="138">
        <v>0</v>
      </c>
      <c r="K15" s="138">
        <v>0</v>
      </c>
      <c r="L15" s="138">
        <v>0</v>
      </c>
      <c r="M15" s="126">
        <v>0</v>
      </c>
      <c r="N15" s="138">
        <v>0</v>
      </c>
      <c r="O15" s="138">
        <v>0</v>
      </c>
      <c r="P15" s="138"/>
      <c r="Q15" s="138">
        <v>0</v>
      </c>
      <c r="R15" s="138">
        <v>0</v>
      </c>
      <c r="S15" s="139">
        <v>0</v>
      </c>
      <c r="T15" s="138">
        <v>0</v>
      </c>
      <c r="U15" s="138">
        <v>0</v>
      </c>
      <c r="V15" s="138">
        <v>0</v>
      </c>
      <c r="W15" s="138">
        <v>0</v>
      </c>
      <c r="X15" s="138">
        <v>0</v>
      </c>
      <c r="Y15" s="140">
        <f t="shared" si="1"/>
        <v>0</v>
      </c>
      <c r="Z15" s="138">
        <v>0</v>
      </c>
      <c r="AA15" s="138">
        <v>0</v>
      </c>
      <c r="AB15" s="138">
        <v>0</v>
      </c>
      <c r="AC15" s="138">
        <v>0</v>
      </c>
      <c r="AD15" s="138">
        <v>0</v>
      </c>
      <c r="AE15" s="138"/>
      <c r="AF15" s="138"/>
      <c r="AG15" s="138"/>
      <c r="AH15" s="138">
        <v>0</v>
      </c>
      <c r="AI15" s="138">
        <v>0</v>
      </c>
      <c r="AJ15" s="140">
        <f t="shared" si="2"/>
        <v>0</v>
      </c>
      <c r="AK15" s="138">
        <v>0</v>
      </c>
      <c r="AL15" s="138">
        <v>0</v>
      </c>
      <c r="AM15" s="138"/>
      <c r="AN15" s="138">
        <v>0</v>
      </c>
      <c r="AO15" s="138">
        <f t="shared" si="0"/>
        <v>0</v>
      </c>
      <c r="AP15" s="138">
        <v>0</v>
      </c>
      <c r="AQ15" s="140">
        <f t="shared" si="3"/>
        <v>0</v>
      </c>
      <c r="AR15" s="138">
        <v>0</v>
      </c>
      <c r="AS15" s="138">
        <v>0</v>
      </c>
      <c r="AT15" s="138"/>
      <c r="AU15" s="138"/>
      <c r="AV15" s="138">
        <v>0</v>
      </c>
      <c r="AW15" s="138">
        <v>0</v>
      </c>
      <c r="AX15" s="138">
        <v>0</v>
      </c>
      <c r="AY15" s="138">
        <v>0</v>
      </c>
      <c r="AZ15" s="138">
        <v>0</v>
      </c>
      <c r="BA15" s="138">
        <v>0</v>
      </c>
      <c r="BB15" s="138">
        <v>0</v>
      </c>
      <c r="BC15" s="138">
        <v>0</v>
      </c>
      <c r="BD15" s="138">
        <v>0</v>
      </c>
      <c r="BE15" s="140">
        <f t="shared" si="4"/>
        <v>0</v>
      </c>
      <c r="BF15" s="138">
        <v>0</v>
      </c>
      <c r="BG15" s="138">
        <v>0</v>
      </c>
      <c r="BH15" s="138">
        <v>0</v>
      </c>
      <c r="BI15" s="129">
        <v>0</v>
      </c>
      <c r="BJ15" s="138"/>
      <c r="BK15" s="138"/>
      <c r="BL15" s="138"/>
      <c r="BM15" s="138"/>
      <c r="BN15" s="138"/>
      <c r="BO15" s="127">
        <v>0</v>
      </c>
      <c r="BP15" s="134">
        <v>0</v>
      </c>
      <c r="BQ15" s="206"/>
      <c r="BR15" s="205">
        <v>0</v>
      </c>
    </row>
    <row r="16" spans="1:70" s="207" customFormat="1" ht="18" customHeight="1" x14ac:dyDescent="0.25">
      <c r="A16" s="213"/>
      <c r="B16" s="214" t="s">
        <v>233</v>
      </c>
      <c r="C16" s="195" t="s">
        <v>49</v>
      </c>
      <c r="D16" s="137">
        <v>0</v>
      </c>
      <c r="E16" s="129">
        <v>0</v>
      </c>
      <c r="F16" s="138">
        <v>0</v>
      </c>
      <c r="G16" s="138">
        <v>0</v>
      </c>
      <c r="H16" s="138"/>
      <c r="I16" s="138">
        <v>0</v>
      </c>
      <c r="J16" s="138">
        <v>0</v>
      </c>
      <c r="K16" s="138">
        <v>0</v>
      </c>
      <c r="L16" s="138">
        <v>0</v>
      </c>
      <c r="M16" s="138">
        <v>0</v>
      </c>
      <c r="N16" s="126">
        <v>0</v>
      </c>
      <c r="O16" s="138">
        <v>0</v>
      </c>
      <c r="P16" s="138"/>
      <c r="Q16" s="138">
        <v>0</v>
      </c>
      <c r="R16" s="138">
        <v>0</v>
      </c>
      <c r="S16" s="139">
        <v>0</v>
      </c>
      <c r="T16" s="138">
        <v>0</v>
      </c>
      <c r="U16" s="138">
        <v>0</v>
      </c>
      <c r="V16" s="138">
        <v>0</v>
      </c>
      <c r="W16" s="138">
        <v>0</v>
      </c>
      <c r="X16" s="138">
        <v>0</v>
      </c>
      <c r="Y16" s="140">
        <f t="shared" si="1"/>
        <v>0</v>
      </c>
      <c r="Z16" s="138">
        <v>0</v>
      </c>
      <c r="AA16" s="138">
        <v>0</v>
      </c>
      <c r="AB16" s="138">
        <v>0</v>
      </c>
      <c r="AC16" s="138">
        <v>0</v>
      </c>
      <c r="AD16" s="138">
        <v>0</v>
      </c>
      <c r="AE16" s="138"/>
      <c r="AF16" s="138"/>
      <c r="AG16" s="138"/>
      <c r="AH16" s="138">
        <v>0</v>
      </c>
      <c r="AI16" s="138">
        <v>0</v>
      </c>
      <c r="AJ16" s="140">
        <f t="shared" si="2"/>
        <v>0</v>
      </c>
      <c r="AK16" s="138">
        <v>0</v>
      </c>
      <c r="AL16" s="138">
        <v>0</v>
      </c>
      <c r="AM16" s="138"/>
      <c r="AN16" s="138">
        <v>0</v>
      </c>
      <c r="AO16" s="138">
        <f t="shared" si="0"/>
        <v>0</v>
      </c>
      <c r="AP16" s="138">
        <v>0</v>
      </c>
      <c r="AQ16" s="140">
        <f t="shared" si="3"/>
        <v>0</v>
      </c>
      <c r="AR16" s="138">
        <v>0</v>
      </c>
      <c r="AS16" s="138">
        <v>0</v>
      </c>
      <c r="AT16" s="138"/>
      <c r="AU16" s="138"/>
      <c r="AV16" s="138">
        <v>0</v>
      </c>
      <c r="AW16" s="138">
        <v>0</v>
      </c>
      <c r="AX16" s="138">
        <v>0</v>
      </c>
      <c r="AY16" s="138">
        <v>0</v>
      </c>
      <c r="AZ16" s="138">
        <v>0</v>
      </c>
      <c r="BA16" s="138">
        <v>0</v>
      </c>
      <c r="BB16" s="138">
        <v>0</v>
      </c>
      <c r="BC16" s="138">
        <v>0</v>
      </c>
      <c r="BD16" s="138">
        <v>0</v>
      </c>
      <c r="BE16" s="140">
        <f t="shared" si="4"/>
        <v>0</v>
      </c>
      <c r="BF16" s="138">
        <v>0</v>
      </c>
      <c r="BG16" s="138">
        <v>0</v>
      </c>
      <c r="BH16" s="138">
        <v>0</v>
      </c>
      <c r="BI16" s="129">
        <v>0</v>
      </c>
      <c r="BJ16" s="138"/>
      <c r="BK16" s="138"/>
      <c r="BL16" s="138"/>
      <c r="BM16" s="138"/>
      <c r="BN16" s="138"/>
      <c r="BO16" s="127">
        <v>0</v>
      </c>
      <c r="BP16" s="134">
        <v>0</v>
      </c>
      <c r="BQ16" s="206"/>
      <c r="BR16" s="205">
        <v>0</v>
      </c>
    </row>
    <row r="17" spans="1:70" s="207" customFormat="1" ht="18" customHeight="1" x14ac:dyDescent="0.25">
      <c r="A17" s="210" t="s">
        <v>50</v>
      </c>
      <c r="B17" s="211" t="s">
        <v>51</v>
      </c>
      <c r="C17" s="193" t="s">
        <v>52</v>
      </c>
      <c r="D17" s="248">
        <v>513.41889399999991</v>
      </c>
      <c r="E17" s="129">
        <v>0</v>
      </c>
      <c r="F17" s="138">
        <v>0</v>
      </c>
      <c r="G17" s="138">
        <v>0</v>
      </c>
      <c r="H17" s="138"/>
      <c r="I17" s="138">
        <v>0</v>
      </c>
      <c r="J17" s="138">
        <v>1.9100000000000001</v>
      </c>
      <c r="K17" s="138">
        <v>0</v>
      </c>
      <c r="L17" s="138">
        <v>0</v>
      </c>
      <c r="M17" s="138">
        <v>0</v>
      </c>
      <c r="N17" s="138">
        <v>0</v>
      </c>
      <c r="O17" s="126">
        <v>505.32889399999999</v>
      </c>
      <c r="P17" s="138"/>
      <c r="Q17" s="138">
        <v>0</v>
      </c>
      <c r="R17" s="138">
        <v>0</v>
      </c>
      <c r="S17" s="139">
        <v>6.1799999999999988</v>
      </c>
      <c r="T17" s="138">
        <v>0</v>
      </c>
      <c r="U17" s="138">
        <v>0</v>
      </c>
      <c r="V17" s="138">
        <v>0</v>
      </c>
      <c r="W17" s="138">
        <v>0</v>
      </c>
      <c r="X17" s="138">
        <v>1.629999999999999</v>
      </c>
      <c r="Y17" s="140">
        <f t="shared" si="1"/>
        <v>0.28000000000000003</v>
      </c>
      <c r="Z17" s="138">
        <v>0</v>
      </c>
      <c r="AA17" s="138">
        <v>0</v>
      </c>
      <c r="AB17" s="138">
        <v>0</v>
      </c>
      <c r="AC17" s="138">
        <v>0.28000000000000003</v>
      </c>
      <c r="AD17" s="138">
        <v>0</v>
      </c>
      <c r="AE17" s="138"/>
      <c r="AF17" s="138"/>
      <c r="AG17" s="138"/>
      <c r="AH17" s="138">
        <v>0</v>
      </c>
      <c r="AI17" s="138">
        <v>0</v>
      </c>
      <c r="AJ17" s="140">
        <f t="shared" si="2"/>
        <v>5.3299999999999983</v>
      </c>
      <c r="AK17" s="138">
        <v>0</v>
      </c>
      <c r="AL17" s="138">
        <v>0</v>
      </c>
      <c r="AM17" s="138"/>
      <c r="AN17" s="138">
        <v>1.8499999999999999</v>
      </c>
      <c r="AO17" s="138">
        <f t="shared" si="0"/>
        <v>3.4799999999999986</v>
      </c>
      <c r="AP17" s="138">
        <v>0</v>
      </c>
      <c r="AQ17" s="140">
        <f t="shared" si="3"/>
        <v>2.16</v>
      </c>
      <c r="AR17" s="138">
        <v>1.85</v>
      </c>
      <c r="AS17" s="138">
        <v>0.31000000000000005</v>
      </c>
      <c r="AT17" s="138"/>
      <c r="AU17" s="138"/>
      <c r="AV17" s="138">
        <v>0</v>
      </c>
      <c r="AW17" s="138">
        <v>0</v>
      </c>
      <c r="AX17" s="138">
        <v>0</v>
      </c>
      <c r="AY17" s="138">
        <v>0</v>
      </c>
      <c r="AZ17" s="138">
        <v>0</v>
      </c>
      <c r="BA17" s="138">
        <v>0</v>
      </c>
      <c r="BB17" s="138">
        <v>0.04</v>
      </c>
      <c r="BC17" s="138">
        <v>0</v>
      </c>
      <c r="BD17" s="138">
        <v>0</v>
      </c>
      <c r="BE17" s="140">
        <f t="shared" si="4"/>
        <v>0</v>
      </c>
      <c r="BF17" s="138">
        <v>0</v>
      </c>
      <c r="BG17" s="138">
        <v>0</v>
      </c>
      <c r="BH17" s="138">
        <v>0</v>
      </c>
      <c r="BI17" s="129">
        <v>0</v>
      </c>
      <c r="BJ17" s="138"/>
      <c r="BK17" s="138"/>
      <c r="BL17" s="138"/>
      <c r="BM17" s="138"/>
      <c r="BN17" s="143"/>
      <c r="BO17" s="144">
        <v>8.0899999999999981</v>
      </c>
      <c r="BP17" s="145">
        <v>525.26889399999993</v>
      </c>
      <c r="BQ17" s="206"/>
      <c r="BR17" s="205">
        <v>11.850000000000023</v>
      </c>
    </row>
    <row r="18" spans="1:70" s="207" customFormat="1" ht="18" customHeight="1" x14ac:dyDescent="0.25">
      <c r="A18" s="210" t="s">
        <v>53</v>
      </c>
      <c r="B18" s="142" t="s">
        <v>54</v>
      </c>
      <c r="C18" s="141" t="s">
        <v>55</v>
      </c>
      <c r="D18" s="249">
        <v>108.74</v>
      </c>
      <c r="E18" s="129"/>
      <c r="F18" s="138"/>
      <c r="G18" s="138"/>
      <c r="H18" s="138"/>
      <c r="I18" s="138"/>
      <c r="J18" s="138"/>
      <c r="K18" s="138"/>
      <c r="L18" s="138"/>
      <c r="M18" s="138"/>
      <c r="N18" s="138"/>
      <c r="O18" s="138"/>
      <c r="P18" s="126">
        <v>108.74</v>
      </c>
      <c r="Q18" s="138"/>
      <c r="R18" s="138"/>
      <c r="S18" s="139"/>
      <c r="T18" s="138"/>
      <c r="U18" s="138"/>
      <c r="V18" s="138"/>
      <c r="W18" s="138"/>
      <c r="X18" s="138"/>
      <c r="Y18" s="140">
        <f t="shared" si="1"/>
        <v>0</v>
      </c>
      <c r="Z18" s="138"/>
      <c r="AA18" s="138"/>
      <c r="AB18" s="138"/>
      <c r="AC18" s="138"/>
      <c r="AD18" s="138"/>
      <c r="AE18" s="138"/>
      <c r="AF18" s="138"/>
      <c r="AG18" s="138"/>
      <c r="AH18" s="138"/>
      <c r="AI18" s="138"/>
      <c r="AJ18" s="140">
        <f t="shared" si="2"/>
        <v>0</v>
      </c>
      <c r="AK18" s="138"/>
      <c r="AL18" s="138"/>
      <c r="AM18" s="138"/>
      <c r="AN18" s="138"/>
      <c r="AO18" s="138">
        <f t="shared" si="0"/>
        <v>0</v>
      </c>
      <c r="AP18" s="138"/>
      <c r="AQ18" s="140">
        <f t="shared" si="3"/>
        <v>0</v>
      </c>
      <c r="AR18" s="138"/>
      <c r="AS18" s="138"/>
      <c r="AT18" s="138"/>
      <c r="AU18" s="138"/>
      <c r="AV18" s="138"/>
      <c r="AW18" s="138"/>
      <c r="AX18" s="138"/>
      <c r="AY18" s="138"/>
      <c r="AZ18" s="138"/>
      <c r="BA18" s="138">
        <v>0</v>
      </c>
      <c r="BB18" s="138"/>
      <c r="BC18" s="138"/>
      <c r="BD18" s="138"/>
      <c r="BE18" s="140">
        <f t="shared" si="4"/>
        <v>0</v>
      </c>
      <c r="BF18" s="138"/>
      <c r="BG18" s="138"/>
      <c r="BH18" s="138"/>
      <c r="BI18" s="129"/>
      <c r="BJ18" s="138"/>
      <c r="BK18" s="138"/>
      <c r="BL18" s="138"/>
      <c r="BM18" s="138"/>
      <c r="BN18" s="146"/>
      <c r="BO18" s="127">
        <v>1.62</v>
      </c>
      <c r="BP18" s="134">
        <v>110.36</v>
      </c>
      <c r="BQ18" s="206"/>
      <c r="BR18" s="205"/>
    </row>
    <row r="19" spans="1:70" s="191" customFormat="1" ht="18" customHeight="1" x14ac:dyDescent="0.25">
      <c r="A19" s="210" t="s">
        <v>56</v>
      </c>
      <c r="B19" s="211" t="s">
        <v>57</v>
      </c>
      <c r="C19" s="193" t="s">
        <v>58</v>
      </c>
      <c r="D19" s="138">
        <v>0</v>
      </c>
      <c r="E19" s="129">
        <v>0</v>
      </c>
      <c r="F19" s="138">
        <v>0</v>
      </c>
      <c r="G19" s="138">
        <v>0</v>
      </c>
      <c r="H19" s="138"/>
      <c r="I19" s="138">
        <v>0</v>
      </c>
      <c r="J19" s="138">
        <v>0</v>
      </c>
      <c r="K19" s="138">
        <v>0</v>
      </c>
      <c r="L19" s="138">
        <v>0</v>
      </c>
      <c r="M19" s="138">
        <v>0</v>
      </c>
      <c r="N19" s="138">
        <v>0</v>
      </c>
      <c r="O19" s="138">
        <v>0</v>
      </c>
      <c r="P19" s="138"/>
      <c r="Q19" s="126">
        <v>0</v>
      </c>
      <c r="R19" s="138">
        <v>0</v>
      </c>
      <c r="S19" s="139">
        <v>0</v>
      </c>
      <c r="T19" s="138">
        <v>0</v>
      </c>
      <c r="U19" s="138">
        <v>0</v>
      </c>
      <c r="V19" s="138">
        <v>0</v>
      </c>
      <c r="W19" s="138">
        <v>0</v>
      </c>
      <c r="X19" s="138">
        <v>0</v>
      </c>
      <c r="Y19" s="140">
        <f t="shared" si="1"/>
        <v>0</v>
      </c>
      <c r="Z19" s="138">
        <v>0</v>
      </c>
      <c r="AA19" s="138">
        <v>0</v>
      </c>
      <c r="AB19" s="138">
        <v>0</v>
      </c>
      <c r="AC19" s="138">
        <v>0</v>
      </c>
      <c r="AD19" s="138">
        <v>0</v>
      </c>
      <c r="AE19" s="138"/>
      <c r="AF19" s="138"/>
      <c r="AG19" s="138"/>
      <c r="AH19" s="138">
        <v>0</v>
      </c>
      <c r="AI19" s="138">
        <v>0</v>
      </c>
      <c r="AJ19" s="140">
        <f t="shared" si="2"/>
        <v>0</v>
      </c>
      <c r="AK19" s="138">
        <v>0</v>
      </c>
      <c r="AL19" s="138">
        <v>0</v>
      </c>
      <c r="AM19" s="138"/>
      <c r="AN19" s="138">
        <v>0</v>
      </c>
      <c r="AO19" s="138">
        <f t="shared" si="0"/>
        <v>0</v>
      </c>
      <c r="AP19" s="138">
        <v>0</v>
      </c>
      <c r="AQ19" s="140">
        <f t="shared" si="3"/>
        <v>0</v>
      </c>
      <c r="AR19" s="138">
        <v>0</v>
      </c>
      <c r="AS19" s="138">
        <v>0</v>
      </c>
      <c r="AT19" s="138"/>
      <c r="AU19" s="138"/>
      <c r="AV19" s="138">
        <v>0</v>
      </c>
      <c r="AW19" s="138">
        <v>0</v>
      </c>
      <c r="AX19" s="138">
        <v>0</v>
      </c>
      <c r="AY19" s="138">
        <v>0</v>
      </c>
      <c r="AZ19" s="138">
        <v>0</v>
      </c>
      <c r="BA19" s="138">
        <v>0</v>
      </c>
      <c r="BB19" s="138">
        <v>0</v>
      </c>
      <c r="BC19" s="138">
        <v>0</v>
      </c>
      <c r="BD19" s="138">
        <v>0</v>
      </c>
      <c r="BE19" s="140">
        <f t="shared" si="4"/>
        <v>0</v>
      </c>
      <c r="BF19" s="138">
        <v>0</v>
      </c>
      <c r="BG19" s="138">
        <v>0</v>
      </c>
      <c r="BH19" s="138">
        <v>0</v>
      </c>
      <c r="BI19" s="129">
        <v>0</v>
      </c>
      <c r="BJ19" s="138"/>
      <c r="BK19" s="138"/>
      <c r="BL19" s="138"/>
      <c r="BM19" s="138"/>
      <c r="BN19" s="147"/>
      <c r="BO19" s="148">
        <v>0</v>
      </c>
      <c r="BP19" s="149">
        <v>0</v>
      </c>
      <c r="BQ19" s="201"/>
      <c r="BR19" s="205">
        <v>0</v>
      </c>
    </row>
    <row r="20" spans="1:70" s="207" customFormat="1" ht="18" customHeight="1" x14ac:dyDescent="0.25">
      <c r="A20" s="210" t="s">
        <v>59</v>
      </c>
      <c r="B20" s="211" t="s">
        <v>60</v>
      </c>
      <c r="C20" s="193" t="s">
        <v>61</v>
      </c>
      <c r="D20" s="249">
        <f>111.29325-D18</f>
        <v>2.5532500000000056</v>
      </c>
      <c r="E20" s="129">
        <v>0</v>
      </c>
      <c r="F20" s="138">
        <v>0</v>
      </c>
      <c r="G20" s="138">
        <v>0</v>
      </c>
      <c r="H20" s="138"/>
      <c r="I20" s="138">
        <v>0</v>
      </c>
      <c r="J20" s="138">
        <v>0</v>
      </c>
      <c r="K20" s="138">
        <v>0</v>
      </c>
      <c r="L20" s="138">
        <v>0</v>
      </c>
      <c r="M20" s="138">
        <v>0</v>
      </c>
      <c r="N20" s="138">
        <v>0</v>
      </c>
      <c r="O20" s="138">
        <v>0</v>
      </c>
      <c r="P20" s="138"/>
      <c r="Q20" s="138">
        <v>0</v>
      </c>
      <c r="R20" s="126">
        <v>2.5499999999999998</v>
      </c>
      <c r="S20" s="139">
        <v>0</v>
      </c>
      <c r="T20" s="138">
        <v>0</v>
      </c>
      <c r="U20" s="138">
        <v>0</v>
      </c>
      <c r="V20" s="138">
        <v>0</v>
      </c>
      <c r="W20" s="138">
        <v>0</v>
      </c>
      <c r="X20" s="138">
        <v>0</v>
      </c>
      <c r="Y20" s="140">
        <f t="shared" si="1"/>
        <v>0</v>
      </c>
      <c r="Z20" s="138">
        <v>0</v>
      </c>
      <c r="AA20" s="138">
        <v>0</v>
      </c>
      <c r="AB20" s="138">
        <v>0</v>
      </c>
      <c r="AC20" s="138">
        <v>0</v>
      </c>
      <c r="AD20" s="138">
        <v>0</v>
      </c>
      <c r="AE20" s="138"/>
      <c r="AF20" s="138"/>
      <c r="AG20" s="138"/>
      <c r="AH20" s="138">
        <v>0</v>
      </c>
      <c r="AI20" s="138">
        <v>0</v>
      </c>
      <c r="AJ20" s="140">
        <f t="shared" si="2"/>
        <v>0</v>
      </c>
      <c r="AK20" s="138">
        <v>0</v>
      </c>
      <c r="AL20" s="138">
        <v>0</v>
      </c>
      <c r="AM20" s="138"/>
      <c r="AN20" s="138">
        <v>0</v>
      </c>
      <c r="AO20" s="138">
        <f t="shared" si="0"/>
        <v>0</v>
      </c>
      <c r="AP20" s="138">
        <v>0</v>
      </c>
      <c r="AQ20" s="140">
        <f t="shared" si="3"/>
        <v>0</v>
      </c>
      <c r="AR20" s="138">
        <v>0</v>
      </c>
      <c r="AS20" s="138">
        <v>0</v>
      </c>
      <c r="AT20" s="138"/>
      <c r="AU20" s="138"/>
      <c r="AV20" s="138">
        <v>0</v>
      </c>
      <c r="AW20" s="138">
        <v>0</v>
      </c>
      <c r="AX20" s="138">
        <v>0</v>
      </c>
      <c r="AY20" s="138">
        <v>0</v>
      </c>
      <c r="AZ20" s="138">
        <v>0</v>
      </c>
      <c r="BA20" s="138">
        <v>0</v>
      </c>
      <c r="BB20" s="138">
        <v>0</v>
      </c>
      <c r="BC20" s="138">
        <v>0</v>
      </c>
      <c r="BD20" s="138">
        <v>0</v>
      </c>
      <c r="BE20" s="140">
        <f t="shared" si="4"/>
        <v>0</v>
      </c>
      <c r="BF20" s="138">
        <v>0</v>
      </c>
      <c r="BG20" s="138">
        <v>0</v>
      </c>
      <c r="BH20" s="138">
        <v>0</v>
      </c>
      <c r="BI20" s="129">
        <v>0</v>
      </c>
      <c r="BJ20" s="138"/>
      <c r="BK20" s="138"/>
      <c r="BL20" s="138"/>
      <c r="BM20" s="138"/>
      <c r="BN20" s="150"/>
      <c r="BO20" s="127">
        <v>14</v>
      </c>
      <c r="BP20" s="134">
        <v>16.55</v>
      </c>
      <c r="BQ20" s="206"/>
      <c r="BR20" s="205">
        <v>15.620000000000005</v>
      </c>
    </row>
    <row r="21" spans="1:70" s="212" customFormat="1" ht="18" customHeight="1" x14ac:dyDescent="0.25">
      <c r="A21" s="215">
        <v>2</v>
      </c>
      <c r="B21" s="216" t="s">
        <v>314</v>
      </c>
      <c r="C21" s="192" t="s">
        <v>63</v>
      </c>
      <c r="D21" s="125">
        <v>5822.1475869999995</v>
      </c>
      <c r="E21" s="127">
        <v>36.549999999999997</v>
      </c>
      <c r="F21" s="138">
        <v>0</v>
      </c>
      <c r="G21" s="127">
        <v>0</v>
      </c>
      <c r="H21" s="127"/>
      <c r="I21" s="127">
        <v>0</v>
      </c>
      <c r="J21" s="127">
        <v>14.5</v>
      </c>
      <c r="K21" s="127">
        <v>0</v>
      </c>
      <c r="L21" s="127">
        <v>0</v>
      </c>
      <c r="M21" s="127">
        <v>0</v>
      </c>
      <c r="N21" s="127">
        <v>0</v>
      </c>
      <c r="O21" s="127">
        <v>15.05</v>
      </c>
      <c r="P21" s="127"/>
      <c r="Q21" s="127">
        <v>0</v>
      </c>
      <c r="R21" s="127">
        <v>7</v>
      </c>
      <c r="S21" s="151">
        <v>5785.5975870000002</v>
      </c>
      <c r="T21" s="127">
        <v>47.025800000000004</v>
      </c>
      <c r="U21" s="127">
        <v>13.95</v>
      </c>
      <c r="V21" s="127">
        <v>1.72</v>
      </c>
      <c r="W21" s="127">
        <v>29.5</v>
      </c>
      <c r="X21" s="127">
        <v>0.1</v>
      </c>
      <c r="Y21" s="127">
        <f t="shared" si="1"/>
        <v>7.4792000000000005</v>
      </c>
      <c r="Z21" s="127">
        <v>1.6500000000000004</v>
      </c>
      <c r="AA21" s="127">
        <v>0</v>
      </c>
      <c r="AB21" s="127">
        <v>0.4</v>
      </c>
      <c r="AC21" s="127">
        <v>5.1592000000000011</v>
      </c>
      <c r="AD21" s="127">
        <v>0</v>
      </c>
      <c r="AE21" s="127"/>
      <c r="AF21" s="127"/>
      <c r="AG21" s="127"/>
      <c r="AH21" s="127">
        <v>0</v>
      </c>
      <c r="AI21" s="127">
        <v>0.27</v>
      </c>
      <c r="AJ21" s="127">
        <f t="shared" si="2"/>
        <v>77.190000000000012</v>
      </c>
      <c r="AK21" s="127">
        <v>6.54</v>
      </c>
      <c r="AL21" s="127">
        <v>36.230000000000004</v>
      </c>
      <c r="AM21" s="127"/>
      <c r="AN21" s="127">
        <v>17.16</v>
      </c>
      <c r="AO21" s="127">
        <f t="shared" si="0"/>
        <v>17.260000000000002</v>
      </c>
      <c r="AP21" s="127">
        <v>0</v>
      </c>
      <c r="AQ21" s="127">
        <f t="shared" si="3"/>
        <v>126.51</v>
      </c>
      <c r="AR21" s="127">
        <v>115.93</v>
      </c>
      <c r="AS21" s="127">
        <v>7.7000000000000011</v>
      </c>
      <c r="AT21" s="127"/>
      <c r="AU21" s="127"/>
      <c r="AV21" s="127">
        <v>1.5699999999999998</v>
      </c>
      <c r="AW21" s="127">
        <v>0</v>
      </c>
      <c r="AX21" s="127">
        <v>0.02</v>
      </c>
      <c r="AY21" s="127">
        <v>0</v>
      </c>
      <c r="AZ21" s="127">
        <v>0.5</v>
      </c>
      <c r="BA21" s="127">
        <v>0.79</v>
      </c>
      <c r="BB21" s="127">
        <v>0.52</v>
      </c>
      <c r="BC21" s="127">
        <v>0</v>
      </c>
      <c r="BD21" s="127">
        <v>0</v>
      </c>
      <c r="BE21" s="127">
        <f t="shared" si="4"/>
        <v>0</v>
      </c>
      <c r="BF21" s="127">
        <v>0</v>
      </c>
      <c r="BG21" s="127">
        <v>0</v>
      </c>
      <c r="BH21" s="127">
        <v>0</v>
      </c>
      <c r="BI21" s="127">
        <v>0</v>
      </c>
      <c r="BJ21" s="127"/>
      <c r="BK21" s="127"/>
      <c r="BL21" s="127"/>
      <c r="BM21" s="127"/>
      <c r="BN21" s="127"/>
      <c r="BO21" s="127">
        <v>36.549999999999997</v>
      </c>
      <c r="BP21" s="134">
        <v>6544.0033570000005</v>
      </c>
      <c r="BQ21" s="206"/>
      <c r="BR21" s="200">
        <v>721.85577000000103</v>
      </c>
    </row>
    <row r="22" spans="1:70" s="207" customFormat="1" ht="18" customHeight="1" x14ac:dyDescent="0.25">
      <c r="A22" s="210" t="s">
        <v>64</v>
      </c>
      <c r="B22" s="211" t="s">
        <v>65</v>
      </c>
      <c r="C22" s="193" t="s">
        <v>66</v>
      </c>
      <c r="D22" s="137">
        <v>1081.7542989999999</v>
      </c>
      <c r="E22" s="129">
        <v>7</v>
      </c>
      <c r="F22" s="138">
        <v>0</v>
      </c>
      <c r="G22" s="138">
        <v>0</v>
      </c>
      <c r="H22" s="138"/>
      <c r="I22" s="138">
        <v>0</v>
      </c>
      <c r="J22" s="138">
        <v>0</v>
      </c>
      <c r="K22" s="138">
        <v>0</v>
      </c>
      <c r="L22" s="138">
        <v>0</v>
      </c>
      <c r="M22" s="138">
        <v>0</v>
      </c>
      <c r="N22" s="138">
        <v>0</v>
      </c>
      <c r="O22" s="138">
        <v>0</v>
      </c>
      <c r="P22" s="138"/>
      <c r="Q22" s="138">
        <v>0</v>
      </c>
      <c r="R22" s="138">
        <v>7</v>
      </c>
      <c r="S22" s="139">
        <v>0</v>
      </c>
      <c r="T22" s="126">
        <v>987.944299</v>
      </c>
      <c r="U22" s="138">
        <v>0</v>
      </c>
      <c r="V22" s="138">
        <v>0.99</v>
      </c>
      <c r="W22" s="138">
        <v>0</v>
      </c>
      <c r="X22" s="138">
        <v>0</v>
      </c>
      <c r="Y22" s="140">
        <f t="shared" si="1"/>
        <v>2</v>
      </c>
      <c r="Z22" s="138">
        <v>0</v>
      </c>
      <c r="AA22" s="138">
        <v>0</v>
      </c>
      <c r="AB22" s="138">
        <v>0.4</v>
      </c>
      <c r="AC22" s="138">
        <v>1.4500000000000002</v>
      </c>
      <c r="AD22" s="138">
        <v>0</v>
      </c>
      <c r="AE22" s="138"/>
      <c r="AF22" s="138"/>
      <c r="AG22" s="138"/>
      <c r="AH22" s="138">
        <v>0</v>
      </c>
      <c r="AI22" s="138">
        <v>0.15</v>
      </c>
      <c r="AJ22" s="140">
        <f t="shared" si="2"/>
        <v>0.9</v>
      </c>
      <c r="AK22" s="138">
        <v>0</v>
      </c>
      <c r="AL22" s="138">
        <v>0</v>
      </c>
      <c r="AM22" s="138"/>
      <c r="AN22" s="138">
        <v>0.45</v>
      </c>
      <c r="AO22" s="138">
        <f t="shared" si="0"/>
        <v>0.45</v>
      </c>
      <c r="AP22" s="138">
        <v>0</v>
      </c>
      <c r="AQ22" s="140">
        <f t="shared" si="3"/>
        <v>80.86999999999999</v>
      </c>
      <c r="AR22" s="138">
        <v>76.8</v>
      </c>
      <c r="AS22" s="138">
        <v>3.3500000000000005</v>
      </c>
      <c r="AT22" s="138"/>
      <c r="AU22" s="138"/>
      <c r="AV22" s="138">
        <v>0</v>
      </c>
      <c r="AW22" s="138">
        <v>0</v>
      </c>
      <c r="AX22" s="138">
        <v>0</v>
      </c>
      <c r="AY22" s="138">
        <v>0</v>
      </c>
      <c r="AZ22" s="138">
        <v>0.5</v>
      </c>
      <c r="BA22" s="138">
        <v>0.22</v>
      </c>
      <c r="BB22" s="138">
        <v>0.35</v>
      </c>
      <c r="BC22" s="138">
        <v>0</v>
      </c>
      <c r="BD22" s="138">
        <v>0</v>
      </c>
      <c r="BE22" s="140">
        <f t="shared" si="4"/>
        <v>0</v>
      </c>
      <c r="BF22" s="138">
        <v>0</v>
      </c>
      <c r="BG22" s="138">
        <v>0</v>
      </c>
      <c r="BH22" s="138">
        <v>0</v>
      </c>
      <c r="BI22" s="129">
        <v>0</v>
      </c>
      <c r="BJ22" s="138"/>
      <c r="BK22" s="138"/>
      <c r="BL22" s="138"/>
      <c r="BM22" s="138"/>
      <c r="BN22" s="138"/>
      <c r="BO22" s="127">
        <v>93.81</v>
      </c>
      <c r="BP22" s="134">
        <v>1097.0000990000001</v>
      </c>
      <c r="BQ22" s="206"/>
      <c r="BR22" s="205">
        <v>15.245800000000145</v>
      </c>
    </row>
    <row r="23" spans="1:70" s="207" customFormat="1" ht="18" customHeight="1" x14ac:dyDescent="0.25">
      <c r="A23" s="210" t="s">
        <v>67</v>
      </c>
      <c r="B23" s="211" t="s">
        <v>68</v>
      </c>
      <c r="C23" s="193" t="s">
        <v>69</v>
      </c>
      <c r="D23" s="137">
        <v>243.53979099999998</v>
      </c>
      <c r="E23" s="129">
        <v>0</v>
      </c>
      <c r="F23" s="138">
        <v>0</v>
      </c>
      <c r="G23" s="138">
        <v>0</v>
      </c>
      <c r="H23" s="138"/>
      <c r="I23" s="138">
        <v>0</v>
      </c>
      <c r="J23" s="138">
        <v>0</v>
      </c>
      <c r="K23" s="138">
        <v>0</v>
      </c>
      <c r="L23" s="138">
        <v>0</v>
      </c>
      <c r="M23" s="138">
        <v>0</v>
      </c>
      <c r="N23" s="138">
        <v>0</v>
      </c>
      <c r="O23" s="138">
        <v>0</v>
      </c>
      <c r="P23" s="138"/>
      <c r="Q23" s="138">
        <v>0</v>
      </c>
      <c r="R23" s="138">
        <v>0</v>
      </c>
      <c r="S23" s="139">
        <v>0</v>
      </c>
      <c r="T23" s="138">
        <v>0</v>
      </c>
      <c r="U23" s="126">
        <v>215.92979099999999</v>
      </c>
      <c r="V23" s="138">
        <v>0.05</v>
      </c>
      <c r="W23" s="138">
        <v>0</v>
      </c>
      <c r="X23" s="138">
        <v>0</v>
      </c>
      <c r="Y23" s="140">
        <f t="shared" si="1"/>
        <v>3.0500000000000003</v>
      </c>
      <c r="Z23" s="138">
        <v>0</v>
      </c>
      <c r="AA23" s="138">
        <v>0</v>
      </c>
      <c r="AB23" s="138">
        <v>0</v>
      </c>
      <c r="AC23" s="138">
        <v>3.0500000000000003</v>
      </c>
      <c r="AD23" s="138">
        <v>0</v>
      </c>
      <c r="AE23" s="138"/>
      <c r="AF23" s="138"/>
      <c r="AG23" s="138"/>
      <c r="AH23" s="138">
        <v>0</v>
      </c>
      <c r="AI23" s="138">
        <v>0</v>
      </c>
      <c r="AJ23" s="140">
        <f t="shared" si="2"/>
        <v>10</v>
      </c>
      <c r="AK23" s="138">
        <v>0</v>
      </c>
      <c r="AL23" s="138">
        <v>10</v>
      </c>
      <c r="AM23" s="138"/>
      <c r="AN23" s="138">
        <v>0</v>
      </c>
      <c r="AO23" s="138">
        <f t="shared" si="0"/>
        <v>0</v>
      </c>
      <c r="AP23" s="138">
        <v>0</v>
      </c>
      <c r="AQ23" s="140">
        <f t="shared" si="3"/>
        <v>14.209999999999999</v>
      </c>
      <c r="AR23" s="138">
        <v>14</v>
      </c>
      <c r="AS23" s="138">
        <v>0</v>
      </c>
      <c r="AT23" s="138"/>
      <c r="AU23" s="138"/>
      <c r="AV23" s="138">
        <v>0.12</v>
      </c>
      <c r="AW23" s="138">
        <v>0</v>
      </c>
      <c r="AX23" s="138">
        <v>0.01</v>
      </c>
      <c r="AY23" s="138">
        <v>0</v>
      </c>
      <c r="AZ23" s="138">
        <v>0</v>
      </c>
      <c r="BA23" s="138">
        <v>0.08</v>
      </c>
      <c r="BB23" s="138">
        <v>0.16</v>
      </c>
      <c r="BC23" s="138">
        <v>0</v>
      </c>
      <c r="BD23" s="138">
        <v>0</v>
      </c>
      <c r="BE23" s="140">
        <f t="shared" si="4"/>
        <v>0</v>
      </c>
      <c r="BF23" s="138">
        <v>0</v>
      </c>
      <c r="BG23" s="138">
        <v>0</v>
      </c>
      <c r="BH23" s="138">
        <v>0</v>
      </c>
      <c r="BI23" s="129">
        <v>0</v>
      </c>
      <c r="BJ23" s="138"/>
      <c r="BK23" s="138"/>
      <c r="BL23" s="138"/>
      <c r="BM23" s="138"/>
      <c r="BN23" s="138"/>
      <c r="BO23" s="127">
        <v>27.610000000000003</v>
      </c>
      <c r="BP23" s="134">
        <v>323.99979099999996</v>
      </c>
      <c r="BQ23" s="206"/>
      <c r="BR23" s="205">
        <v>80.45999999999998</v>
      </c>
    </row>
    <row r="24" spans="1:70" s="207" customFormat="1" ht="18" customHeight="1" x14ac:dyDescent="0.25">
      <c r="A24" s="210" t="s">
        <v>70</v>
      </c>
      <c r="B24" s="211" t="s">
        <v>71</v>
      </c>
      <c r="C24" s="193" t="s">
        <v>72</v>
      </c>
      <c r="D24" s="137">
        <v>18.76925</v>
      </c>
      <c r="E24" s="129">
        <v>0.05</v>
      </c>
      <c r="F24" s="138">
        <v>0</v>
      </c>
      <c r="G24" s="138">
        <v>0</v>
      </c>
      <c r="H24" s="138"/>
      <c r="I24" s="138">
        <v>0</v>
      </c>
      <c r="J24" s="138">
        <v>0</v>
      </c>
      <c r="K24" s="138">
        <v>0</v>
      </c>
      <c r="L24" s="138">
        <v>0</v>
      </c>
      <c r="M24" s="138">
        <v>0</v>
      </c>
      <c r="N24" s="138">
        <v>0</v>
      </c>
      <c r="O24" s="138">
        <v>0.05</v>
      </c>
      <c r="P24" s="138"/>
      <c r="Q24" s="138">
        <v>0</v>
      </c>
      <c r="R24" s="138">
        <v>0</v>
      </c>
      <c r="S24" s="139">
        <v>0</v>
      </c>
      <c r="T24" s="138">
        <v>0.45999999999999996</v>
      </c>
      <c r="U24" s="138">
        <v>0</v>
      </c>
      <c r="V24" s="126">
        <v>15.209250000000001</v>
      </c>
      <c r="W24" s="138">
        <v>0</v>
      </c>
      <c r="X24" s="138">
        <v>0</v>
      </c>
      <c r="Y24" s="140">
        <f t="shared" si="1"/>
        <v>0.39999999999999997</v>
      </c>
      <c r="Z24" s="138">
        <v>0.39999999999999997</v>
      </c>
      <c r="AA24" s="138">
        <v>0</v>
      </c>
      <c r="AB24" s="138">
        <v>0</v>
      </c>
      <c r="AC24" s="138">
        <v>0</v>
      </c>
      <c r="AD24" s="138">
        <v>0</v>
      </c>
      <c r="AE24" s="138"/>
      <c r="AF24" s="138"/>
      <c r="AG24" s="138"/>
      <c r="AH24" s="138">
        <v>0</v>
      </c>
      <c r="AI24" s="138">
        <v>0</v>
      </c>
      <c r="AJ24" s="140">
        <f t="shared" si="2"/>
        <v>4.1400000000000006</v>
      </c>
      <c r="AK24" s="138">
        <v>0</v>
      </c>
      <c r="AL24" s="138">
        <v>0</v>
      </c>
      <c r="AM24" s="138"/>
      <c r="AN24" s="138">
        <v>2.0700000000000003</v>
      </c>
      <c r="AO24" s="138">
        <f t="shared" si="0"/>
        <v>2.0700000000000003</v>
      </c>
      <c r="AP24" s="138">
        <v>0</v>
      </c>
      <c r="AQ24" s="140">
        <f t="shared" si="3"/>
        <v>0.1</v>
      </c>
      <c r="AR24" s="138">
        <v>0</v>
      </c>
      <c r="AS24" s="138">
        <v>0</v>
      </c>
      <c r="AT24" s="138"/>
      <c r="AU24" s="138"/>
      <c r="AV24" s="138">
        <v>0</v>
      </c>
      <c r="AW24" s="138">
        <v>0</v>
      </c>
      <c r="AX24" s="138">
        <v>0</v>
      </c>
      <c r="AY24" s="138">
        <v>0</v>
      </c>
      <c r="AZ24" s="138">
        <v>0</v>
      </c>
      <c r="BA24" s="138">
        <v>0.1</v>
      </c>
      <c r="BB24" s="138">
        <v>0</v>
      </c>
      <c r="BC24" s="138">
        <v>0</v>
      </c>
      <c r="BD24" s="138">
        <v>0</v>
      </c>
      <c r="BE24" s="140">
        <f t="shared" si="4"/>
        <v>0</v>
      </c>
      <c r="BF24" s="138">
        <v>0</v>
      </c>
      <c r="BG24" s="138">
        <v>0</v>
      </c>
      <c r="BH24" s="138">
        <v>0</v>
      </c>
      <c r="BI24" s="129">
        <v>0</v>
      </c>
      <c r="BJ24" s="138"/>
      <c r="BK24" s="138"/>
      <c r="BL24" s="138"/>
      <c r="BM24" s="138"/>
      <c r="BN24" s="138"/>
      <c r="BO24" s="127">
        <v>3.5599999999999987</v>
      </c>
      <c r="BP24" s="134">
        <v>22.999250000000004</v>
      </c>
      <c r="BQ24" s="206"/>
      <c r="BR24" s="205">
        <v>4.230000000000004</v>
      </c>
    </row>
    <row r="25" spans="1:70" s="207" customFormat="1" ht="18" customHeight="1" x14ac:dyDescent="0.25">
      <c r="A25" s="210" t="s">
        <v>73</v>
      </c>
      <c r="B25" s="211" t="s">
        <v>74</v>
      </c>
      <c r="C25" s="193" t="s">
        <v>75</v>
      </c>
      <c r="D25" s="137">
        <v>134.62164000000001</v>
      </c>
      <c r="E25" s="129">
        <v>0</v>
      </c>
      <c r="F25" s="138">
        <v>0</v>
      </c>
      <c r="G25" s="138">
        <v>0</v>
      </c>
      <c r="H25" s="138"/>
      <c r="I25" s="138">
        <v>0</v>
      </c>
      <c r="J25" s="138">
        <v>0</v>
      </c>
      <c r="K25" s="138">
        <v>0</v>
      </c>
      <c r="L25" s="138">
        <v>0</v>
      </c>
      <c r="M25" s="138">
        <v>0</v>
      </c>
      <c r="N25" s="138">
        <v>0</v>
      </c>
      <c r="O25" s="138">
        <v>0</v>
      </c>
      <c r="P25" s="138"/>
      <c r="Q25" s="138">
        <v>0</v>
      </c>
      <c r="R25" s="138">
        <v>0</v>
      </c>
      <c r="S25" s="139">
        <v>0</v>
      </c>
      <c r="T25" s="138">
        <v>0</v>
      </c>
      <c r="U25" s="138">
        <v>0</v>
      </c>
      <c r="V25" s="138">
        <v>0</v>
      </c>
      <c r="W25" s="126">
        <v>134.62164000000001</v>
      </c>
      <c r="X25" s="138">
        <v>0</v>
      </c>
      <c r="Y25" s="140">
        <f t="shared" si="1"/>
        <v>0</v>
      </c>
      <c r="Z25" s="138">
        <v>0</v>
      </c>
      <c r="AA25" s="138">
        <v>0</v>
      </c>
      <c r="AB25" s="138">
        <v>0</v>
      </c>
      <c r="AC25" s="138">
        <v>0</v>
      </c>
      <c r="AD25" s="138">
        <v>0</v>
      </c>
      <c r="AE25" s="138"/>
      <c r="AF25" s="138"/>
      <c r="AG25" s="138"/>
      <c r="AH25" s="138">
        <v>0</v>
      </c>
      <c r="AI25" s="138">
        <v>0</v>
      </c>
      <c r="AJ25" s="140">
        <f t="shared" si="2"/>
        <v>0</v>
      </c>
      <c r="AK25" s="138">
        <v>0</v>
      </c>
      <c r="AL25" s="138">
        <v>0</v>
      </c>
      <c r="AM25" s="138"/>
      <c r="AN25" s="138">
        <v>0</v>
      </c>
      <c r="AO25" s="138">
        <f t="shared" si="0"/>
        <v>0</v>
      </c>
      <c r="AP25" s="138">
        <v>0</v>
      </c>
      <c r="AQ25" s="140">
        <f t="shared" si="3"/>
        <v>0</v>
      </c>
      <c r="AR25" s="138">
        <v>0</v>
      </c>
      <c r="AS25" s="138">
        <v>0</v>
      </c>
      <c r="AT25" s="138"/>
      <c r="AU25" s="138"/>
      <c r="AV25" s="138">
        <v>0</v>
      </c>
      <c r="AW25" s="138">
        <v>0</v>
      </c>
      <c r="AX25" s="138">
        <v>0</v>
      </c>
      <c r="AY25" s="138">
        <v>0</v>
      </c>
      <c r="AZ25" s="138">
        <v>0</v>
      </c>
      <c r="BA25" s="138">
        <v>0</v>
      </c>
      <c r="BB25" s="138">
        <v>0</v>
      </c>
      <c r="BC25" s="138">
        <v>0</v>
      </c>
      <c r="BD25" s="138">
        <v>0</v>
      </c>
      <c r="BE25" s="140">
        <f t="shared" si="4"/>
        <v>0</v>
      </c>
      <c r="BF25" s="138">
        <v>0</v>
      </c>
      <c r="BG25" s="138">
        <v>0</v>
      </c>
      <c r="BH25" s="138">
        <v>0</v>
      </c>
      <c r="BI25" s="129">
        <v>0</v>
      </c>
      <c r="BJ25" s="138"/>
      <c r="BK25" s="138"/>
      <c r="BL25" s="138"/>
      <c r="BM25" s="138"/>
      <c r="BN25" s="138"/>
      <c r="BO25" s="127">
        <v>0</v>
      </c>
      <c r="BP25" s="134">
        <v>279.99741</v>
      </c>
      <c r="BQ25" s="206"/>
      <c r="BR25" s="205">
        <v>145.37576999999999</v>
      </c>
    </row>
    <row r="26" spans="1:70" s="207" customFormat="1" ht="18" customHeight="1" x14ac:dyDescent="0.25">
      <c r="A26" s="210" t="s">
        <v>76</v>
      </c>
      <c r="B26" s="211" t="s">
        <v>77</v>
      </c>
      <c r="C26" s="193" t="s">
        <v>78</v>
      </c>
      <c r="D26" s="137">
        <v>15.43421</v>
      </c>
      <c r="E26" s="129">
        <v>0</v>
      </c>
      <c r="F26" s="138">
        <v>0</v>
      </c>
      <c r="G26" s="138">
        <v>0</v>
      </c>
      <c r="H26" s="138"/>
      <c r="I26" s="138">
        <v>0</v>
      </c>
      <c r="J26" s="138">
        <v>0</v>
      </c>
      <c r="K26" s="138">
        <v>0</v>
      </c>
      <c r="L26" s="138">
        <v>0</v>
      </c>
      <c r="M26" s="138">
        <v>0</v>
      </c>
      <c r="N26" s="138">
        <v>0</v>
      </c>
      <c r="O26" s="138">
        <v>0</v>
      </c>
      <c r="P26" s="138"/>
      <c r="Q26" s="138">
        <v>0</v>
      </c>
      <c r="R26" s="138">
        <v>0</v>
      </c>
      <c r="S26" s="139">
        <v>0</v>
      </c>
      <c r="T26" s="138">
        <v>0</v>
      </c>
      <c r="U26" s="138">
        <v>0</v>
      </c>
      <c r="V26" s="138">
        <v>0</v>
      </c>
      <c r="W26" s="138">
        <v>0</v>
      </c>
      <c r="X26" s="126">
        <v>15.43421</v>
      </c>
      <c r="Y26" s="140">
        <f t="shared" si="1"/>
        <v>0</v>
      </c>
      <c r="Z26" s="138">
        <v>0</v>
      </c>
      <c r="AA26" s="138">
        <v>0</v>
      </c>
      <c r="AB26" s="138">
        <v>0</v>
      </c>
      <c r="AC26" s="138">
        <v>0</v>
      </c>
      <c r="AD26" s="138">
        <v>0</v>
      </c>
      <c r="AE26" s="138"/>
      <c r="AF26" s="138"/>
      <c r="AG26" s="138"/>
      <c r="AH26" s="138">
        <v>0</v>
      </c>
      <c r="AI26" s="138">
        <v>0</v>
      </c>
      <c r="AJ26" s="140">
        <f t="shared" si="2"/>
        <v>15.43421</v>
      </c>
      <c r="AK26" s="138">
        <v>0</v>
      </c>
      <c r="AL26" s="138">
        <v>0</v>
      </c>
      <c r="AM26" s="138"/>
      <c r="AN26" s="138">
        <v>0</v>
      </c>
      <c r="AO26" s="138">
        <f t="shared" si="0"/>
        <v>15.43421</v>
      </c>
      <c r="AP26" s="138">
        <v>0</v>
      </c>
      <c r="AQ26" s="140">
        <f t="shared" si="3"/>
        <v>0</v>
      </c>
      <c r="AR26" s="138">
        <v>0</v>
      </c>
      <c r="AS26" s="138">
        <v>0</v>
      </c>
      <c r="AT26" s="138"/>
      <c r="AU26" s="138"/>
      <c r="AV26" s="138">
        <v>0</v>
      </c>
      <c r="AW26" s="138">
        <v>0</v>
      </c>
      <c r="AX26" s="138">
        <v>0</v>
      </c>
      <c r="AY26" s="138">
        <v>0</v>
      </c>
      <c r="AZ26" s="138">
        <v>0</v>
      </c>
      <c r="BA26" s="138">
        <v>0</v>
      </c>
      <c r="BB26" s="138">
        <v>0</v>
      </c>
      <c r="BC26" s="138">
        <v>0</v>
      </c>
      <c r="BD26" s="138">
        <v>0</v>
      </c>
      <c r="BE26" s="140">
        <f t="shared" si="4"/>
        <v>0</v>
      </c>
      <c r="BF26" s="138">
        <v>0</v>
      </c>
      <c r="BG26" s="138">
        <v>0</v>
      </c>
      <c r="BH26" s="138">
        <v>0</v>
      </c>
      <c r="BI26" s="129">
        <v>0</v>
      </c>
      <c r="BJ26" s="138"/>
      <c r="BK26" s="138"/>
      <c r="BL26" s="138"/>
      <c r="BM26" s="138"/>
      <c r="BN26" s="138"/>
      <c r="BO26" s="127">
        <v>0</v>
      </c>
      <c r="BP26" s="134">
        <v>168.00420999999992</v>
      </c>
      <c r="BQ26" s="206"/>
      <c r="BR26" s="205">
        <v>152.56999999999991</v>
      </c>
    </row>
    <row r="27" spans="1:70" s="207" customFormat="1" ht="18" customHeight="1" x14ac:dyDescent="0.25">
      <c r="A27" s="210" t="s">
        <v>79</v>
      </c>
      <c r="B27" s="154" t="s">
        <v>80</v>
      </c>
      <c r="C27" s="153" t="s">
        <v>81</v>
      </c>
      <c r="D27" s="155"/>
      <c r="E27" s="140">
        <f t="shared" ref="E27" si="5">F27+I27+J27+K27+L27+M27+O27+P27+Q27+R27</f>
        <v>0</v>
      </c>
      <c r="F27" s="140">
        <f>SUM(F28:F37)</f>
        <v>0</v>
      </c>
      <c r="G27" s="140">
        <f t="shared" ref="G27:R27" si="6">SUM(G28:G37)</f>
        <v>0</v>
      </c>
      <c r="H27" s="140">
        <f t="shared" si="6"/>
        <v>0</v>
      </c>
      <c r="I27" s="140">
        <f t="shared" si="6"/>
        <v>0</v>
      </c>
      <c r="J27" s="140">
        <f t="shared" si="6"/>
        <v>0</v>
      </c>
      <c r="K27" s="140">
        <f t="shared" si="6"/>
        <v>0</v>
      </c>
      <c r="L27" s="140">
        <f t="shared" si="6"/>
        <v>0</v>
      </c>
      <c r="M27" s="140">
        <f t="shared" si="6"/>
        <v>0</v>
      </c>
      <c r="N27" s="140">
        <f t="shared" si="6"/>
        <v>0</v>
      </c>
      <c r="O27" s="140">
        <f t="shared" si="6"/>
        <v>0</v>
      </c>
      <c r="P27" s="140">
        <f t="shared" si="6"/>
        <v>0</v>
      </c>
      <c r="Q27" s="140">
        <f t="shared" si="6"/>
        <v>0</v>
      </c>
      <c r="R27" s="140">
        <f t="shared" si="6"/>
        <v>0</v>
      </c>
      <c r="S27" s="140">
        <f t="shared" ref="S27" si="7">SUM(S28:S37)</f>
        <v>0</v>
      </c>
      <c r="T27" s="140">
        <f t="shared" ref="T27" si="8">SUM(T28:T37)</f>
        <v>1.06</v>
      </c>
      <c r="U27" s="140">
        <f t="shared" ref="U27" si="9">SUM(U28:U37)</f>
        <v>0</v>
      </c>
      <c r="V27" s="140">
        <f t="shared" ref="V27" si="10">SUM(V28:V37)</f>
        <v>0.66999999999999993</v>
      </c>
      <c r="W27" s="140">
        <f t="shared" ref="W27" si="11">SUM(W28:W37)</f>
        <v>0</v>
      </c>
      <c r="X27" s="140">
        <f t="shared" ref="X27" si="12">SUM(X28:X37)</f>
        <v>0.1</v>
      </c>
      <c r="Y27" s="126">
        <f>D27-BO27</f>
        <v>-5.65</v>
      </c>
      <c r="Z27" s="140"/>
      <c r="AA27" s="140"/>
      <c r="AB27" s="140"/>
      <c r="AC27" s="140"/>
      <c r="AD27" s="140"/>
      <c r="AE27" s="140"/>
      <c r="AF27" s="140"/>
      <c r="AG27" s="140"/>
      <c r="AH27" s="140"/>
      <c r="AI27" s="140"/>
      <c r="AJ27" s="140">
        <f t="shared" si="2"/>
        <v>2.06</v>
      </c>
      <c r="AK27" s="140">
        <f>SUM(AK28:AK37)</f>
        <v>0</v>
      </c>
      <c r="AL27" s="140">
        <f t="shared" ref="AL27:BP27" si="13">SUM(AL28:AL37)</f>
        <v>0</v>
      </c>
      <c r="AM27" s="140">
        <f t="shared" si="13"/>
        <v>0</v>
      </c>
      <c r="AN27" s="140">
        <f t="shared" si="13"/>
        <v>0.98</v>
      </c>
      <c r="AO27" s="140">
        <f t="shared" si="13"/>
        <v>1.08</v>
      </c>
      <c r="AP27" s="140">
        <f t="shared" si="13"/>
        <v>0</v>
      </c>
      <c r="AQ27" s="140">
        <f t="shared" si="3"/>
        <v>1.46</v>
      </c>
      <c r="AR27" s="140">
        <f t="shared" si="13"/>
        <v>0.01</v>
      </c>
      <c r="AS27" s="140">
        <f t="shared" si="13"/>
        <v>0</v>
      </c>
      <c r="AT27" s="140">
        <f t="shared" si="13"/>
        <v>0</v>
      </c>
      <c r="AU27" s="140">
        <f t="shared" si="13"/>
        <v>0</v>
      </c>
      <c r="AV27" s="140">
        <f t="shared" si="13"/>
        <v>1.45</v>
      </c>
      <c r="AW27" s="140">
        <f t="shared" si="13"/>
        <v>0</v>
      </c>
      <c r="AX27" s="140">
        <f t="shared" si="13"/>
        <v>0</v>
      </c>
      <c r="AY27" s="140">
        <f t="shared" si="13"/>
        <v>0</v>
      </c>
      <c r="AZ27" s="140">
        <f t="shared" si="13"/>
        <v>0</v>
      </c>
      <c r="BA27" s="140">
        <f t="shared" si="13"/>
        <v>0</v>
      </c>
      <c r="BB27" s="140">
        <f t="shared" si="13"/>
        <v>0</v>
      </c>
      <c r="BC27" s="140">
        <f t="shared" si="13"/>
        <v>0</v>
      </c>
      <c r="BD27" s="140">
        <f t="shared" si="13"/>
        <v>0</v>
      </c>
      <c r="BE27" s="140">
        <f t="shared" si="4"/>
        <v>0</v>
      </c>
      <c r="BF27" s="140">
        <f t="shared" si="13"/>
        <v>0</v>
      </c>
      <c r="BG27" s="140">
        <f t="shared" si="13"/>
        <v>0</v>
      </c>
      <c r="BH27" s="140">
        <f t="shared" si="13"/>
        <v>0</v>
      </c>
      <c r="BI27" s="140">
        <f t="shared" si="13"/>
        <v>0</v>
      </c>
      <c r="BJ27" s="140">
        <f t="shared" si="13"/>
        <v>0</v>
      </c>
      <c r="BK27" s="140">
        <f t="shared" si="13"/>
        <v>0</v>
      </c>
      <c r="BL27" s="140">
        <f t="shared" si="13"/>
        <v>0</v>
      </c>
      <c r="BM27" s="140">
        <f t="shared" si="13"/>
        <v>0</v>
      </c>
      <c r="BN27" s="140">
        <f t="shared" si="13"/>
        <v>0</v>
      </c>
      <c r="BO27" s="140">
        <f t="shared" si="13"/>
        <v>5.65</v>
      </c>
      <c r="BP27" s="140">
        <f t="shared" si="13"/>
        <v>96.873751999999996</v>
      </c>
      <c r="BQ27" s="206"/>
      <c r="BR27" s="205"/>
    </row>
    <row r="28" spans="1:70" s="207" customFormat="1" ht="18" customHeight="1" x14ac:dyDescent="0.25">
      <c r="A28" s="210" t="s">
        <v>82</v>
      </c>
      <c r="B28" s="218" t="s">
        <v>83</v>
      </c>
      <c r="C28" s="194" t="s">
        <v>84</v>
      </c>
      <c r="D28" s="137">
        <v>2.5491199999999998</v>
      </c>
      <c r="E28" s="129">
        <v>0</v>
      </c>
      <c r="F28" s="138">
        <v>0</v>
      </c>
      <c r="G28" s="138">
        <v>0</v>
      </c>
      <c r="H28" s="138"/>
      <c r="I28" s="138">
        <v>0</v>
      </c>
      <c r="J28" s="138">
        <v>0</v>
      </c>
      <c r="K28" s="138">
        <v>0</v>
      </c>
      <c r="L28" s="138">
        <v>0</v>
      </c>
      <c r="M28" s="138">
        <v>0</v>
      </c>
      <c r="N28" s="138">
        <v>0</v>
      </c>
      <c r="O28" s="138">
        <v>0</v>
      </c>
      <c r="P28" s="138"/>
      <c r="Q28" s="138">
        <v>0</v>
      </c>
      <c r="R28" s="138">
        <v>0</v>
      </c>
      <c r="S28" s="139">
        <v>0</v>
      </c>
      <c r="T28" s="138">
        <v>0</v>
      </c>
      <c r="U28" s="138">
        <v>0</v>
      </c>
      <c r="V28" s="138">
        <v>0.6</v>
      </c>
      <c r="W28" s="138">
        <v>0</v>
      </c>
      <c r="X28" s="138">
        <v>0.1</v>
      </c>
      <c r="Y28" s="140"/>
      <c r="Z28" s="126">
        <v>1.8491200000000003</v>
      </c>
      <c r="AA28" s="138">
        <v>0</v>
      </c>
      <c r="AB28" s="138">
        <v>0</v>
      </c>
      <c r="AC28" s="138">
        <v>0</v>
      </c>
      <c r="AD28" s="138">
        <v>0</v>
      </c>
      <c r="AE28" s="138"/>
      <c r="AF28" s="138"/>
      <c r="AG28" s="138"/>
      <c r="AH28" s="138">
        <v>0</v>
      </c>
      <c r="AI28" s="138">
        <v>0</v>
      </c>
      <c r="AJ28" s="140">
        <f t="shared" si="2"/>
        <v>0.1</v>
      </c>
      <c r="AK28" s="138">
        <v>0</v>
      </c>
      <c r="AL28" s="138">
        <v>0</v>
      </c>
      <c r="AM28" s="138"/>
      <c r="AN28" s="138">
        <v>0</v>
      </c>
      <c r="AO28" s="138">
        <f t="shared" si="0"/>
        <v>0.1</v>
      </c>
      <c r="AP28" s="138">
        <v>0</v>
      </c>
      <c r="AQ28" s="140">
        <f t="shared" si="3"/>
        <v>0</v>
      </c>
      <c r="AR28" s="138">
        <v>0</v>
      </c>
      <c r="AS28" s="138">
        <v>0</v>
      </c>
      <c r="AT28" s="138"/>
      <c r="AU28" s="138"/>
      <c r="AV28" s="138">
        <v>0</v>
      </c>
      <c r="AW28" s="138">
        <v>0</v>
      </c>
      <c r="AX28" s="138">
        <v>0</v>
      </c>
      <c r="AY28" s="138">
        <v>0</v>
      </c>
      <c r="AZ28" s="138">
        <v>0</v>
      </c>
      <c r="BA28" s="138">
        <v>0</v>
      </c>
      <c r="BB28" s="138">
        <v>0</v>
      </c>
      <c r="BC28" s="138">
        <v>0</v>
      </c>
      <c r="BD28" s="138">
        <v>0</v>
      </c>
      <c r="BE28" s="140">
        <f t="shared" si="4"/>
        <v>0</v>
      </c>
      <c r="BF28" s="138">
        <v>0</v>
      </c>
      <c r="BG28" s="138">
        <v>0</v>
      </c>
      <c r="BH28" s="138">
        <v>0</v>
      </c>
      <c r="BI28" s="129">
        <v>0</v>
      </c>
      <c r="BJ28" s="138"/>
      <c r="BK28" s="138"/>
      <c r="BL28" s="138"/>
      <c r="BM28" s="138"/>
      <c r="BN28" s="138"/>
      <c r="BO28" s="127">
        <v>0.7</v>
      </c>
      <c r="BP28" s="134">
        <v>4.9991199999999996</v>
      </c>
      <c r="BQ28" s="206"/>
      <c r="BR28" s="205">
        <v>2.4499999999999997</v>
      </c>
    </row>
    <row r="29" spans="1:70" s="207" customFormat="1" ht="18" customHeight="1" x14ac:dyDescent="0.25">
      <c r="A29" s="210" t="s">
        <v>85</v>
      </c>
      <c r="B29" s="218" t="s">
        <v>86</v>
      </c>
      <c r="C29" s="194" t="s">
        <v>87</v>
      </c>
      <c r="D29" s="137">
        <v>2.5792000000000002</v>
      </c>
      <c r="E29" s="129">
        <v>0</v>
      </c>
      <c r="F29" s="138">
        <v>0</v>
      </c>
      <c r="G29" s="138">
        <v>0</v>
      </c>
      <c r="H29" s="138"/>
      <c r="I29" s="138">
        <v>0</v>
      </c>
      <c r="J29" s="138">
        <v>0</v>
      </c>
      <c r="K29" s="138">
        <v>0</v>
      </c>
      <c r="L29" s="138">
        <v>0</v>
      </c>
      <c r="M29" s="138">
        <v>0</v>
      </c>
      <c r="N29" s="138">
        <v>0</v>
      </c>
      <c r="O29" s="138">
        <v>0</v>
      </c>
      <c r="P29" s="138"/>
      <c r="Q29" s="138">
        <v>0</v>
      </c>
      <c r="R29" s="138">
        <v>0</v>
      </c>
      <c r="S29" s="139">
        <v>0</v>
      </c>
      <c r="T29" s="138">
        <v>0</v>
      </c>
      <c r="U29" s="138">
        <v>0</v>
      </c>
      <c r="V29" s="138">
        <v>0</v>
      </c>
      <c r="W29" s="138">
        <v>0</v>
      </c>
      <c r="X29" s="138">
        <v>0</v>
      </c>
      <c r="Y29" s="140"/>
      <c r="Z29" s="138">
        <v>0</v>
      </c>
      <c r="AA29" s="126">
        <v>2.5792000000000002</v>
      </c>
      <c r="AB29" s="138">
        <v>0</v>
      </c>
      <c r="AC29" s="138">
        <v>0</v>
      </c>
      <c r="AD29" s="138">
        <v>0</v>
      </c>
      <c r="AE29" s="138"/>
      <c r="AF29" s="138"/>
      <c r="AG29" s="138"/>
      <c r="AH29" s="138">
        <v>0</v>
      </c>
      <c r="AI29" s="138">
        <v>0</v>
      </c>
      <c r="AJ29" s="140">
        <f t="shared" si="2"/>
        <v>0</v>
      </c>
      <c r="AK29" s="138">
        <v>0</v>
      </c>
      <c r="AL29" s="138">
        <v>0</v>
      </c>
      <c r="AM29" s="138"/>
      <c r="AN29" s="138">
        <v>0</v>
      </c>
      <c r="AO29" s="138">
        <f t="shared" si="0"/>
        <v>0</v>
      </c>
      <c r="AP29" s="138">
        <v>0</v>
      </c>
      <c r="AQ29" s="140">
        <f t="shared" si="3"/>
        <v>0</v>
      </c>
      <c r="AR29" s="138">
        <v>0</v>
      </c>
      <c r="AS29" s="138">
        <v>0</v>
      </c>
      <c r="AT29" s="138"/>
      <c r="AU29" s="138"/>
      <c r="AV29" s="138">
        <v>0</v>
      </c>
      <c r="AW29" s="138">
        <v>0</v>
      </c>
      <c r="AX29" s="138">
        <v>0</v>
      </c>
      <c r="AY29" s="138">
        <v>0</v>
      </c>
      <c r="AZ29" s="138">
        <v>0</v>
      </c>
      <c r="BA29" s="138">
        <v>0</v>
      </c>
      <c r="BB29" s="138">
        <v>0</v>
      </c>
      <c r="BC29" s="138">
        <v>0</v>
      </c>
      <c r="BD29" s="138">
        <v>0</v>
      </c>
      <c r="BE29" s="140">
        <f t="shared" si="4"/>
        <v>0</v>
      </c>
      <c r="BF29" s="138">
        <v>0</v>
      </c>
      <c r="BG29" s="138">
        <v>0</v>
      </c>
      <c r="BH29" s="138">
        <v>0</v>
      </c>
      <c r="BI29" s="129">
        <v>0</v>
      </c>
      <c r="BJ29" s="138"/>
      <c r="BK29" s="138"/>
      <c r="BL29" s="138"/>
      <c r="BM29" s="138"/>
      <c r="BN29" s="138"/>
      <c r="BO29" s="127">
        <v>0</v>
      </c>
      <c r="BP29" s="134">
        <v>4.9792000000000005</v>
      </c>
      <c r="BQ29" s="206"/>
      <c r="BR29" s="205">
        <v>2.4000000000000004</v>
      </c>
    </row>
    <row r="30" spans="1:70" s="207" customFormat="1" ht="18" customHeight="1" x14ac:dyDescent="0.25">
      <c r="A30" s="210" t="s">
        <v>88</v>
      </c>
      <c r="B30" s="218" t="s">
        <v>89</v>
      </c>
      <c r="C30" s="194" t="s">
        <v>90</v>
      </c>
      <c r="D30" s="137">
        <v>7.3609299999999998</v>
      </c>
      <c r="E30" s="129">
        <v>0</v>
      </c>
      <c r="F30" s="138">
        <v>0</v>
      </c>
      <c r="G30" s="138">
        <v>0</v>
      </c>
      <c r="H30" s="138"/>
      <c r="I30" s="138">
        <v>0</v>
      </c>
      <c r="J30" s="138">
        <v>0</v>
      </c>
      <c r="K30" s="138">
        <v>0</v>
      </c>
      <c r="L30" s="138">
        <v>0</v>
      </c>
      <c r="M30" s="138">
        <v>0</v>
      </c>
      <c r="N30" s="138">
        <v>0</v>
      </c>
      <c r="O30" s="138">
        <v>0</v>
      </c>
      <c r="P30" s="138"/>
      <c r="Q30" s="138">
        <v>0</v>
      </c>
      <c r="R30" s="138">
        <v>0</v>
      </c>
      <c r="S30" s="139">
        <v>0</v>
      </c>
      <c r="T30" s="138">
        <v>7.0000000000000007E-2</v>
      </c>
      <c r="U30" s="138">
        <v>0</v>
      </c>
      <c r="V30" s="138">
        <v>0</v>
      </c>
      <c r="W30" s="138">
        <v>0</v>
      </c>
      <c r="X30" s="138">
        <v>0</v>
      </c>
      <c r="Y30" s="140">
        <f>AC30</f>
        <v>0.31</v>
      </c>
      <c r="Z30" s="138">
        <v>0</v>
      </c>
      <c r="AA30" s="138">
        <v>0</v>
      </c>
      <c r="AB30" s="126">
        <v>6.7609300000000001</v>
      </c>
      <c r="AC30" s="138">
        <v>0.31</v>
      </c>
      <c r="AD30" s="138">
        <v>0</v>
      </c>
      <c r="AE30" s="138"/>
      <c r="AF30" s="138"/>
      <c r="AG30" s="138"/>
      <c r="AH30" s="138">
        <v>0</v>
      </c>
      <c r="AI30" s="138">
        <v>0</v>
      </c>
      <c r="AJ30" s="140">
        <f t="shared" si="2"/>
        <v>0.44</v>
      </c>
      <c r="AK30" s="138">
        <v>0</v>
      </c>
      <c r="AL30" s="138">
        <v>0</v>
      </c>
      <c r="AM30" s="138"/>
      <c r="AN30" s="138">
        <v>0.22</v>
      </c>
      <c r="AO30" s="138">
        <f t="shared" si="0"/>
        <v>0.22</v>
      </c>
      <c r="AP30" s="138">
        <v>0</v>
      </c>
      <c r="AQ30" s="140">
        <f t="shared" si="3"/>
        <v>0</v>
      </c>
      <c r="AR30" s="138">
        <v>0</v>
      </c>
      <c r="AS30" s="138">
        <v>0</v>
      </c>
      <c r="AT30" s="138"/>
      <c r="AU30" s="138"/>
      <c r="AV30" s="138">
        <v>0</v>
      </c>
      <c r="AW30" s="138">
        <v>0</v>
      </c>
      <c r="AX30" s="138">
        <v>0</v>
      </c>
      <c r="AY30" s="138">
        <v>0</v>
      </c>
      <c r="AZ30" s="138">
        <v>0</v>
      </c>
      <c r="BA30" s="138">
        <v>0</v>
      </c>
      <c r="BB30" s="138">
        <v>0</v>
      </c>
      <c r="BC30" s="138">
        <v>0</v>
      </c>
      <c r="BD30" s="138">
        <v>0</v>
      </c>
      <c r="BE30" s="140">
        <f t="shared" si="4"/>
        <v>0</v>
      </c>
      <c r="BF30" s="138">
        <v>0</v>
      </c>
      <c r="BG30" s="138">
        <v>0</v>
      </c>
      <c r="BH30" s="138">
        <v>0</v>
      </c>
      <c r="BI30" s="129">
        <v>0</v>
      </c>
      <c r="BJ30" s="138"/>
      <c r="BK30" s="138"/>
      <c r="BL30" s="138"/>
      <c r="BM30" s="138"/>
      <c r="BN30" s="138"/>
      <c r="BO30" s="127">
        <v>0.60000000000000009</v>
      </c>
      <c r="BP30" s="134">
        <v>10.430929999999998</v>
      </c>
      <c r="BQ30" s="206"/>
      <c r="BR30" s="205">
        <v>3.0699999999999985</v>
      </c>
    </row>
    <row r="31" spans="1:70" s="207" customFormat="1" ht="18" customHeight="1" x14ac:dyDescent="0.25">
      <c r="A31" s="210" t="s">
        <v>91</v>
      </c>
      <c r="B31" s="218" t="s">
        <v>92</v>
      </c>
      <c r="C31" s="194" t="s">
        <v>93</v>
      </c>
      <c r="D31" s="137">
        <v>55.877042000000003</v>
      </c>
      <c r="E31" s="129">
        <v>0</v>
      </c>
      <c r="F31" s="138">
        <v>0</v>
      </c>
      <c r="G31" s="138">
        <v>0</v>
      </c>
      <c r="H31" s="138"/>
      <c r="I31" s="138">
        <v>0</v>
      </c>
      <c r="J31" s="138">
        <v>0</v>
      </c>
      <c r="K31" s="138">
        <v>0</v>
      </c>
      <c r="L31" s="138">
        <v>0</v>
      </c>
      <c r="M31" s="138">
        <v>0</v>
      </c>
      <c r="N31" s="138">
        <v>0</v>
      </c>
      <c r="O31" s="138">
        <v>0</v>
      </c>
      <c r="P31" s="138"/>
      <c r="Q31" s="138">
        <v>0</v>
      </c>
      <c r="R31" s="138">
        <v>0</v>
      </c>
      <c r="S31" s="139">
        <v>0</v>
      </c>
      <c r="T31" s="138">
        <v>0.59</v>
      </c>
      <c r="U31" s="138">
        <v>0</v>
      </c>
      <c r="V31" s="138">
        <v>7.0000000000000007E-2</v>
      </c>
      <c r="W31" s="138">
        <v>0</v>
      </c>
      <c r="X31" s="138">
        <v>0</v>
      </c>
      <c r="Y31" s="140">
        <f>Z31+AI31</f>
        <v>0.48</v>
      </c>
      <c r="Z31" s="138">
        <v>0.36</v>
      </c>
      <c r="AA31" s="138">
        <v>0</v>
      </c>
      <c r="AB31" s="138">
        <v>0</v>
      </c>
      <c r="AC31" s="126">
        <v>53.177042</v>
      </c>
      <c r="AD31" s="138">
        <v>0</v>
      </c>
      <c r="AE31" s="138"/>
      <c r="AF31" s="138"/>
      <c r="AG31" s="138"/>
      <c r="AH31" s="138">
        <v>0</v>
      </c>
      <c r="AI31" s="138">
        <v>0.12</v>
      </c>
      <c r="AJ31" s="140">
        <f t="shared" si="2"/>
        <v>1.52</v>
      </c>
      <c r="AK31" s="138">
        <v>0</v>
      </c>
      <c r="AL31" s="138">
        <v>0</v>
      </c>
      <c r="AM31" s="138"/>
      <c r="AN31" s="138">
        <v>0.76</v>
      </c>
      <c r="AO31" s="138">
        <f t="shared" si="0"/>
        <v>0.76</v>
      </c>
      <c r="AP31" s="138">
        <v>0</v>
      </c>
      <c r="AQ31" s="140">
        <f t="shared" si="3"/>
        <v>0.21000000000000002</v>
      </c>
      <c r="AR31" s="138">
        <v>0.01</v>
      </c>
      <c r="AS31" s="138">
        <v>0</v>
      </c>
      <c r="AT31" s="138"/>
      <c r="AU31" s="138"/>
      <c r="AV31" s="138">
        <v>0.2</v>
      </c>
      <c r="AW31" s="138">
        <v>0</v>
      </c>
      <c r="AX31" s="138">
        <v>0</v>
      </c>
      <c r="AY31" s="138">
        <v>0</v>
      </c>
      <c r="AZ31" s="138">
        <v>0</v>
      </c>
      <c r="BA31" s="138">
        <v>0</v>
      </c>
      <c r="BB31" s="138">
        <v>0</v>
      </c>
      <c r="BC31" s="138">
        <v>0</v>
      </c>
      <c r="BD31" s="138">
        <v>0</v>
      </c>
      <c r="BE31" s="140">
        <f t="shared" si="4"/>
        <v>0</v>
      </c>
      <c r="BF31" s="138">
        <v>0</v>
      </c>
      <c r="BG31" s="138">
        <v>0</v>
      </c>
      <c r="BH31" s="138">
        <v>0</v>
      </c>
      <c r="BI31" s="129">
        <v>0</v>
      </c>
      <c r="BJ31" s="138"/>
      <c r="BK31" s="138"/>
      <c r="BL31" s="138"/>
      <c r="BM31" s="138"/>
      <c r="BN31" s="138"/>
      <c r="BO31" s="127">
        <v>2.6999999999999997</v>
      </c>
      <c r="BP31" s="134">
        <v>69.996241999999995</v>
      </c>
      <c r="BQ31" s="206"/>
      <c r="BR31" s="205">
        <v>14.119199999999992</v>
      </c>
    </row>
    <row r="32" spans="1:70" s="207" customFormat="1" ht="18" customHeight="1" x14ac:dyDescent="0.25">
      <c r="A32" s="210" t="s">
        <v>94</v>
      </c>
      <c r="B32" s="218" t="s">
        <v>95</v>
      </c>
      <c r="C32" s="194" t="s">
        <v>96</v>
      </c>
      <c r="D32" s="137">
        <v>5.0351600000000003</v>
      </c>
      <c r="E32" s="129">
        <v>0</v>
      </c>
      <c r="F32" s="138">
        <v>0</v>
      </c>
      <c r="G32" s="138">
        <v>0</v>
      </c>
      <c r="H32" s="138"/>
      <c r="I32" s="138">
        <v>0</v>
      </c>
      <c r="J32" s="138">
        <v>0</v>
      </c>
      <c r="K32" s="138">
        <v>0</v>
      </c>
      <c r="L32" s="138">
        <v>0</v>
      </c>
      <c r="M32" s="138">
        <v>0</v>
      </c>
      <c r="N32" s="138">
        <v>0</v>
      </c>
      <c r="O32" s="138">
        <v>0</v>
      </c>
      <c r="P32" s="138"/>
      <c r="Q32" s="138">
        <v>0</v>
      </c>
      <c r="R32" s="138">
        <v>0</v>
      </c>
      <c r="S32" s="139">
        <v>0</v>
      </c>
      <c r="T32" s="138">
        <v>0.4</v>
      </c>
      <c r="U32" s="138">
        <v>0</v>
      </c>
      <c r="V32" s="138">
        <v>0</v>
      </c>
      <c r="W32" s="138">
        <v>0</v>
      </c>
      <c r="X32" s="138">
        <v>0</v>
      </c>
      <c r="Y32" s="140"/>
      <c r="Z32" s="138">
        <v>0</v>
      </c>
      <c r="AA32" s="138">
        <v>0</v>
      </c>
      <c r="AB32" s="138">
        <v>0</v>
      </c>
      <c r="AC32" s="138">
        <v>0</v>
      </c>
      <c r="AD32" s="126">
        <v>3.3851599999999999</v>
      </c>
      <c r="AE32" s="138"/>
      <c r="AF32" s="138"/>
      <c r="AG32" s="138"/>
      <c r="AH32" s="138">
        <v>0</v>
      </c>
      <c r="AI32" s="138">
        <v>0</v>
      </c>
      <c r="AJ32" s="140">
        <f t="shared" si="2"/>
        <v>0</v>
      </c>
      <c r="AK32" s="138">
        <v>0</v>
      </c>
      <c r="AL32" s="138">
        <v>0</v>
      </c>
      <c r="AM32" s="138"/>
      <c r="AN32" s="138">
        <v>0</v>
      </c>
      <c r="AO32" s="138">
        <f t="shared" si="0"/>
        <v>0</v>
      </c>
      <c r="AP32" s="138">
        <v>0</v>
      </c>
      <c r="AQ32" s="140">
        <f t="shared" si="3"/>
        <v>1.25</v>
      </c>
      <c r="AR32" s="138">
        <v>0</v>
      </c>
      <c r="AS32" s="138">
        <v>0</v>
      </c>
      <c r="AT32" s="138"/>
      <c r="AU32" s="138"/>
      <c r="AV32" s="138">
        <v>1.25</v>
      </c>
      <c r="AW32" s="138">
        <v>0</v>
      </c>
      <c r="AX32" s="138">
        <v>0</v>
      </c>
      <c r="AY32" s="138">
        <v>0</v>
      </c>
      <c r="AZ32" s="138">
        <v>0</v>
      </c>
      <c r="BA32" s="138">
        <v>0</v>
      </c>
      <c r="BB32" s="138">
        <v>0</v>
      </c>
      <c r="BC32" s="138">
        <v>0</v>
      </c>
      <c r="BD32" s="138">
        <v>0</v>
      </c>
      <c r="BE32" s="140">
        <f t="shared" si="4"/>
        <v>0</v>
      </c>
      <c r="BF32" s="138">
        <v>0</v>
      </c>
      <c r="BG32" s="138">
        <v>0</v>
      </c>
      <c r="BH32" s="138">
        <v>0</v>
      </c>
      <c r="BI32" s="129">
        <v>0</v>
      </c>
      <c r="BJ32" s="138"/>
      <c r="BK32" s="138"/>
      <c r="BL32" s="138"/>
      <c r="BM32" s="138"/>
      <c r="BN32" s="138"/>
      <c r="BO32" s="127">
        <v>1.65</v>
      </c>
      <c r="BP32" s="134">
        <v>5.9951599999999994</v>
      </c>
      <c r="BQ32" s="206"/>
      <c r="BR32" s="205">
        <v>0.95999999999999908</v>
      </c>
    </row>
    <row r="33" spans="1:70" s="207" customFormat="1" ht="18" customHeight="1" x14ac:dyDescent="0.25">
      <c r="A33" s="210" t="s">
        <v>97</v>
      </c>
      <c r="B33" s="218" t="s">
        <v>98</v>
      </c>
      <c r="C33" s="194" t="s">
        <v>99</v>
      </c>
      <c r="D33" s="137">
        <v>0</v>
      </c>
      <c r="E33" s="129">
        <v>0</v>
      </c>
      <c r="F33" s="138">
        <v>0</v>
      </c>
      <c r="G33" s="138">
        <v>0</v>
      </c>
      <c r="H33" s="138"/>
      <c r="I33" s="138">
        <v>0</v>
      </c>
      <c r="J33" s="138">
        <v>0</v>
      </c>
      <c r="K33" s="138">
        <v>0</v>
      </c>
      <c r="L33" s="138">
        <v>0</v>
      </c>
      <c r="M33" s="138">
        <v>0</v>
      </c>
      <c r="N33" s="138">
        <v>0</v>
      </c>
      <c r="O33" s="138">
        <v>0</v>
      </c>
      <c r="P33" s="138"/>
      <c r="Q33" s="138">
        <v>0</v>
      </c>
      <c r="R33" s="138">
        <v>0</v>
      </c>
      <c r="S33" s="139">
        <v>0</v>
      </c>
      <c r="T33" s="138">
        <v>0</v>
      </c>
      <c r="U33" s="138">
        <v>0</v>
      </c>
      <c r="V33" s="138">
        <v>0</v>
      </c>
      <c r="W33" s="138">
        <v>0</v>
      </c>
      <c r="X33" s="138">
        <v>0</v>
      </c>
      <c r="Y33" s="140"/>
      <c r="Z33" s="138">
        <v>0</v>
      </c>
      <c r="AA33" s="138">
        <v>0</v>
      </c>
      <c r="AB33" s="138">
        <v>0</v>
      </c>
      <c r="AC33" s="138">
        <v>0</v>
      </c>
      <c r="AD33" s="138">
        <v>0</v>
      </c>
      <c r="AE33" s="126"/>
      <c r="AF33" s="138"/>
      <c r="AG33" s="138"/>
      <c r="AH33" s="138">
        <v>0</v>
      </c>
      <c r="AI33" s="138">
        <v>0</v>
      </c>
      <c r="AJ33" s="140">
        <f t="shared" si="2"/>
        <v>0</v>
      </c>
      <c r="AK33" s="138">
        <v>0</v>
      </c>
      <c r="AL33" s="138">
        <v>0</v>
      </c>
      <c r="AM33" s="138"/>
      <c r="AN33" s="138">
        <v>0</v>
      </c>
      <c r="AO33" s="138">
        <f t="shared" si="0"/>
        <v>0</v>
      </c>
      <c r="AP33" s="138">
        <v>0</v>
      </c>
      <c r="AQ33" s="140">
        <f t="shared" si="3"/>
        <v>0</v>
      </c>
      <c r="AR33" s="138">
        <v>0</v>
      </c>
      <c r="AS33" s="138">
        <v>0</v>
      </c>
      <c r="AT33" s="138"/>
      <c r="AU33" s="138"/>
      <c r="AV33" s="138">
        <v>0</v>
      </c>
      <c r="AW33" s="138">
        <v>0</v>
      </c>
      <c r="AX33" s="138">
        <v>0</v>
      </c>
      <c r="AY33" s="138">
        <v>0</v>
      </c>
      <c r="AZ33" s="138">
        <v>0</v>
      </c>
      <c r="BA33" s="138">
        <v>0</v>
      </c>
      <c r="BB33" s="138">
        <v>0</v>
      </c>
      <c r="BC33" s="138">
        <v>0</v>
      </c>
      <c r="BD33" s="138">
        <v>0</v>
      </c>
      <c r="BE33" s="140">
        <f t="shared" si="4"/>
        <v>0</v>
      </c>
      <c r="BF33" s="138">
        <v>0</v>
      </c>
      <c r="BG33" s="138">
        <v>0</v>
      </c>
      <c r="BH33" s="138">
        <v>0</v>
      </c>
      <c r="BI33" s="129">
        <v>0</v>
      </c>
      <c r="BJ33" s="138"/>
      <c r="BK33" s="138"/>
      <c r="BL33" s="138"/>
      <c r="BM33" s="138"/>
      <c r="BN33" s="138"/>
      <c r="BO33" s="127">
        <v>0</v>
      </c>
      <c r="BP33" s="134">
        <v>0</v>
      </c>
      <c r="BQ33" s="206"/>
      <c r="BR33" s="205">
        <v>0</v>
      </c>
    </row>
    <row r="34" spans="1:70" s="207" customFormat="1" ht="18" customHeight="1" x14ac:dyDescent="0.25">
      <c r="A34" s="210" t="s">
        <v>100</v>
      </c>
      <c r="B34" s="136" t="s">
        <v>101</v>
      </c>
      <c r="C34" s="135" t="s">
        <v>102</v>
      </c>
      <c r="D34" s="137"/>
      <c r="E34" s="129"/>
      <c r="F34" s="138"/>
      <c r="G34" s="138"/>
      <c r="H34" s="138"/>
      <c r="I34" s="138"/>
      <c r="J34" s="138"/>
      <c r="K34" s="138"/>
      <c r="L34" s="138"/>
      <c r="M34" s="138"/>
      <c r="N34" s="138"/>
      <c r="O34" s="138"/>
      <c r="P34" s="138"/>
      <c r="Q34" s="138"/>
      <c r="R34" s="138"/>
      <c r="S34" s="139"/>
      <c r="T34" s="138"/>
      <c r="U34" s="138"/>
      <c r="V34" s="138"/>
      <c r="W34" s="138"/>
      <c r="X34" s="138"/>
      <c r="Y34" s="140"/>
      <c r="Z34" s="138"/>
      <c r="AA34" s="138"/>
      <c r="AB34" s="138"/>
      <c r="AC34" s="138"/>
      <c r="AD34" s="138"/>
      <c r="AE34" s="138"/>
      <c r="AF34" s="126"/>
      <c r="AG34" s="138"/>
      <c r="AH34" s="138"/>
      <c r="AI34" s="138"/>
      <c r="AJ34" s="140">
        <f t="shared" si="2"/>
        <v>0</v>
      </c>
      <c r="AK34" s="138"/>
      <c r="AL34" s="138"/>
      <c r="AM34" s="138"/>
      <c r="AN34" s="138"/>
      <c r="AO34" s="138">
        <f t="shared" si="0"/>
        <v>0</v>
      </c>
      <c r="AP34" s="138"/>
      <c r="AQ34" s="140">
        <f t="shared" si="3"/>
        <v>0</v>
      </c>
      <c r="AR34" s="138"/>
      <c r="AS34" s="138"/>
      <c r="AT34" s="138"/>
      <c r="AU34" s="138"/>
      <c r="AV34" s="138"/>
      <c r="AW34" s="138"/>
      <c r="AX34" s="138"/>
      <c r="AY34" s="138"/>
      <c r="AZ34" s="138"/>
      <c r="BA34" s="138">
        <v>0</v>
      </c>
      <c r="BB34" s="138"/>
      <c r="BC34" s="138"/>
      <c r="BD34" s="138"/>
      <c r="BE34" s="140">
        <f t="shared" si="4"/>
        <v>0</v>
      </c>
      <c r="BF34" s="138"/>
      <c r="BG34" s="138"/>
      <c r="BH34" s="138"/>
      <c r="BI34" s="129"/>
      <c r="BJ34" s="138"/>
      <c r="BK34" s="138"/>
      <c r="BL34" s="138"/>
      <c r="BM34" s="138"/>
      <c r="BN34" s="138"/>
      <c r="BO34" s="127"/>
      <c r="BP34" s="134"/>
      <c r="BQ34" s="206"/>
      <c r="BR34" s="205"/>
    </row>
    <row r="35" spans="1:70" s="207" customFormat="1" ht="18" customHeight="1" x14ac:dyDescent="0.25">
      <c r="A35" s="210" t="s">
        <v>103</v>
      </c>
      <c r="B35" s="136" t="s">
        <v>104</v>
      </c>
      <c r="C35" s="135" t="s">
        <v>105</v>
      </c>
      <c r="D35" s="137"/>
      <c r="E35" s="129"/>
      <c r="F35" s="138"/>
      <c r="G35" s="138"/>
      <c r="H35" s="138"/>
      <c r="I35" s="138"/>
      <c r="J35" s="138"/>
      <c r="K35" s="138"/>
      <c r="L35" s="138"/>
      <c r="M35" s="138"/>
      <c r="N35" s="138"/>
      <c r="O35" s="138"/>
      <c r="P35" s="138"/>
      <c r="Q35" s="138"/>
      <c r="R35" s="138"/>
      <c r="S35" s="139"/>
      <c r="T35" s="138"/>
      <c r="U35" s="138"/>
      <c r="V35" s="138"/>
      <c r="W35" s="138"/>
      <c r="X35" s="138"/>
      <c r="Y35" s="140"/>
      <c r="Z35" s="138"/>
      <c r="AA35" s="138"/>
      <c r="AB35" s="138"/>
      <c r="AC35" s="138"/>
      <c r="AD35" s="138"/>
      <c r="AE35" s="138"/>
      <c r="AF35" s="138"/>
      <c r="AG35" s="126"/>
      <c r="AH35" s="138"/>
      <c r="AI35" s="138"/>
      <c r="AJ35" s="140">
        <f t="shared" si="2"/>
        <v>0</v>
      </c>
      <c r="AK35" s="138"/>
      <c r="AL35" s="138"/>
      <c r="AM35" s="138"/>
      <c r="AN35" s="138"/>
      <c r="AO35" s="138">
        <f t="shared" si="0"/>
        <v>0</v>
      </c>
      <c r="AP35" s="138"/>
      <c r="AQ35" s="140">
        <f t="shared" si="3"/>
        <v>0</v>
      </c>
      <c r="AR35" s="138"/>
      <c r="AS35" s="138"/>
      <c r="AT35" s="138"/>
      <c r="AU35" s="138"/>
      <c r="AV35" s="138"/>
      <c r="AW35" s="138"/>
      <c r="AX35" s="138"/>
      <c r="AY35" s="138"/>
      <c r="AZ35" s="138"/>
      <c r="BA35" s="138">
        <v>0</v>
      </c>
      <c r="BB35" s="138"/>
      <c r="BC35" s="138"/>
      <c r="BD35" s="138"/>
      <c r="BE35" s="140">
        <f t="shared" si="4"/>
        <v>0</v>
      </c>
      <c r="BF35" s="138"/>
      <c r="BG35" s="138"/>
      <c r="BH35" s="138"/>
      <c r="BI35" s="129"/>
      <c r="BJ35" s="138"/>
      <c r="BK35" s="138"/>
      <c r="BL35" s="138"/>
      <c r="BM35" s="138"/>
      <c r="BN35" s="138"/>
      <c r="BO35" s="127"/>
      <c r="BP35" s="134"/>
      <c r="BQ35" s="206"/>
      <c r="BR35" s="205"/>
    </row>
    <row r="36" spans="1:70" s="207" customFormat="1" ht="18" customHeight="1" x14ac:dyDescent="0.25">
      <c r="A36" s="210" t="s">
        <v>106</v>
      </c>
      <c r="B36" s="211" t="s">
        <v>107</v>
      </c>
      <c r="C36" s="193" t="s">
        <v>108</v>
      </c>
      <c r="D36" s="137">
        <v>0</v>
      </c>
      <c r="E36" s="129">
        <v>0</v>
      </c>
      <c r="F36" s="138">
        <v>0</v>
      </c>
      <c r="G36" s="138">
        <v>0</v>
      </c>
      <c r="H36" s="138"/>
      <c r="I36" s="138">
        <v>0</v>
      </c>
      <c r="J36" s="138">
        <v>0</v>
      </c>
      <c r="K36" s="138">
        <v>0</v>
      </c>
      <c r="L36" s="138">
        <v>0</v>
      </c>
      <c r="M36" s="138">
        <v>0</v>
      </c>
      <c r="N36" s="138">
        <v>0</v>
      </c>
      <c r="O36" s="138">
        <v>0</v>
      </c>
      <c r="P36" s="138"/>
      <c r="Q36" s="138">
        <v>0</v>
      </c>
      <c r="R36" s="138">
        <v>0</v>
      </c>
      <c r="S36" s="139">
        <v>0</v>
      </c>
      <c r="T36" s="138">
        <v>0</v>
      </c>
      <c r="U36" s="138">
        <v>0</v>
      </c>
      <c r="V36" s="138">
        <v>0</v>
      </c>
      <c r="W36" s="138">
        <v>0</v>
      </c>
      <c r="X36" s="138">
        <v>0</v>
      </c>
      <c r="Y36" s="140"/>
      <c r="Z36" s="138">
        <v>0</v>
      </c>
      <c r="AA36" s="138">
        <v>0</v>
      </c>
      <c r="AB36" s="138">
        <v>0</v>
      </c>
      <c r="AC36" s="138">
        <v>0</v>
      </c>
      <c r="AD36" s="138">
        <v>0</v>
      </c>
      <c r="AE36" s="138"/>
      <c r="AF36" s="138"/>
      <c r="AG36" s="138"/>
      <c r="AH36" s="126">
        <v>0</v>
      </c>
      <c r="AI36" s="138">
        <v>0</v>
      </c>
      <c r="AJ36" s="140">
        <f t="shared" si="2"/>
        <v>0</v>
      </c>
      <c r="AK36" s="138">
        <v>0</v>
      </c>
      <c r="AL36" s="138">
        <v>0</v>
      </c>
      <c r="AM36" s="138"/>
      <c r="AN36" s="138">
        <v>0</v>
      </c>
      <c r="AO36" s="138">
        <f t="shared" si="0"/>
        <v>0</v>
      </c>
      <c r="AP36" s="138">
        <v>0</v>
      </c>
      <c r="AQ36" s="140">
        <f t="shared" si="3"/>
        <v>0</v>
      </c>
      <c r="AR36" s="138">
        <v>0</v>
      </c>
      <c r="AS36" s="138">
        <v>0</v>
      </c>
      <c r="AT36" s="138"/>
      <c r="AU36" s="138"/>
      <c r="AV36" s="138">
        <v>0</v>
      </c>
      <c r="AW36" s="138">
        <v>0</v>
      </c>
      <c r="AX36" s="138">
        <v>0</v>
      </c>
      <c r="AY36" s="138">
        <v>0</v>
      </c>
      <c r="AZ36" s="138">
        <v>0</v>
      </c>
      <c r="BA36" s="138">
        <v>0</v>
      </c>
      <c r="BB36" s="138">
        <v>0</v>
      </c>
      <c r="BC36" s="138">
        <v>0</v>
      </c>
      <c r="BD36" s="138">
        <v>0</v>
      </c>
      <c r="BE36" s="140">
        <f t="shared" si="4"/>
        <v>0</v>
      </c>
      <c r="BF36" s="138">
        <v>0</v>
      </c>
      <c r="BG36" s="138">
        <v>0</v>
      </c>
      <c r="BH36" s="138">
        <v>0</v>
      </c>
      <c r="BI36" s="129">
        <v>0</v>
      </c>
      <c r="BJ36" s="138"/>
      <c r="BK36" s="138"/>
      <c r="BL36" s="138"/>
      <c r="BM36" s="138"/>
      <c r="BN36" s="138"/>
      <c r="BO36" s="127">
        <v>0</v>
      </c>
      <c r="BP36" s="134">
        <v>0</v>
      </c>
      <c r="BQ36" s="206"/>
      <c r="BR36" s="205">
        <v>0</v>
      </c>
    </row>
    <row r="37" spans="1:70" s="207" customFormat="1" ht="18" customHeight="1" x14ac:dyDescent="0.25">
      <c r="A37" s="210" t="s">
        <v>109</v>
      </c>
      <c r="B37" s="136" t="s">
        <v>110</v>
      </c>
      <c r="C37" s="135" t="s">
        <v>111</v>
      </c>
      <c r="D37" s="137">
        <v>0.2031</v>
      </c>
      <c r="E37" s="129">
        <v>0</v>
      </c>
      <c r="F37" s="138">
        <v>0</v>
      </c>
      <c r="G37" s="138">
        <v>0</v>
      </c>
      <c r="H37" s="138"/>
      <c r="I37" s="138">
        <v>0</v>
      </c>
      <c r="J37" s="138">
        <v>0</v>
      </c>
      <c r="K37" s="138">
        <v>0</v>
      </c>
      <c r="L37" s="138">
        <v>0</v>
      </c>
      <c r="M37" s="138">
        <v>0</v>
      </c>
      <c r="N37" s="138">
        <v>0</v>
      </c>
      <c r="O37" s="138">
        <v>0</v>
      </c>
      <c r="P37" s="138"/>
      <c r="Q37" s="138">
        <v>0</v>
      </c>
      <c r="R37" s="138">
        <v>0</v>
      </c>
      <c r="S37" s="139">
        <v>0</v>
      </c>
      <c r="T37" s="138">
        <v>0</v>
      </c>
      <c r="U37" s="138">
        <v>0</v>
      </c>
      <c r="V37" s="138">
        <v>0</v>
      </c>
      <c r="W37" s="138">
        <v>0</v>
      </c>
      <c r="X37" s="138">
        <v>0</v>
      </c>
      <c r="Y37" s="140"/>
      <c r="Z37" s="138">
        <v>0</v>
      </c>
      <c r="AA37" s="138">
        <v>0</v>
      </c>
      <c r="AB37" s="138">
        <v>0</v>
      </c>
      <c r="AC37" s="138">
        <v>0</v>
      </c>
      <c r="AD37" s="138">
        <v>0</v>
      </c>
      <c r="AE37" s="138"/>
      <c r="AF37" s="138"/>
      <c r="AG37" s="138"/>
      <c r="AH37" s="138">
        <v>0</v>
      </c>
      <c r="AI37" s="126">
        <v>0.2031</v>
      </c>
      <c r="AJ37" s="140">
        <f t="shared" si="2"/>
        <v>0</v>
      </c>
      <c r="AK37" s="138">
        <v>0</v>
      </c>
      <c r="AL37" s="138">
        <v>0</v>
      </c>
      <c r="AM37" s="138"/>
      <c r="AN37" s="138">
        <v>0</v>
      </c>
      <c r="AO37" s="138">
        <f t="shared" si="0"/>
        <v>0</v>
      </c>
      <c r="AP37" s="138">
        <v>0</v>
      </c>
      <c r="AQ37" s="140">
        <f t="shared" si="3"/>
        <v>0</v>
      </c>
      <c r="AR37" s="138">
        <v>0</v>
      </c>
      <c r="AS37" s="138">
        <v>0</v>
      </c>
      <c r="AT37" s="138"/>
      <c r="AU37" s="138"/>
      <c r="AV37" s="138">
        <v>0</v>
      </c>
      <c r="AW37" s="138">
        <v>0</v>
      </c>
      <c r="AX37" s="138">
        <v>0</v>
      </c>
      <c r="AY37" s="138">
        <v>0</v>
      </c>
      <c r="AZ37" s="138">
        <v>0</v>
      </c>
      <c r="BA37" s="138">
        <v>0</v>
      </c>
      <c r="BB37" s="138">
        <v>0</v>
      </c>
      <c r="BC37" s="138">
        <v>0</v>
      </c>
      <c r="BD37" s="138">
        <v>0</v>
      </c>
      <c r="BE37" s="140">
        <f t="shared" si="4"/>
        <v>0</v>
      </c>
      <c r="BF37" s="138">
        <v>0</v>
      </c>
      <c r="BG37" s="138">
        <v>0</v>
      </c>
      <c r="BH37" s="138">
        <v>0</v>
      </c>
      <c r="BI37" s="129">
        <v>0</v>
      </c>
      <c r="BJ37" s="138"/>
      <c r="BK37" s="138"/>
      <c r="BL37" s="138"/>
      <c r="BM37" s="138"/>
      <c r="BN37" s="138"/>
      <c r="BO37" s="127">
        <v>0</v>
      </c>
      <c r="BP37" s="134">
        <v>0.47309999999999997</v>
      </c>
      <c r="BQ37" s="206"/>
      <c r="BR37" s="205">
        <v>0.26999999999999996</v>
      </c>
    </row>
    <row r="38" spans="1:70" s="207" customFormat="1" ht="18" customHeight="1" x14ac:dyDescent="0.25">
      <c r="A38" s="210" t="s">
        <v>112</v>
      </c>
      <c r="B38" s="154" t="s">
        <v>113</v>
      </c>
      <c r="C38" s="153" t="s">
        <v>114</v>
      </c>
      <c r="D38" s="155"/>
      <c r="E38" s="140">
        <f t="shared" ref="E38" si="14">F38+I38+J38+K38+L38+M38+O38+P38+Q38+R38</f>
        <v>0</v>
      </c>
      <c r="F38" s="140">
        <f>SUM(F39:F44)</f>
        <v>0</v>
      </c>
      <c r="G38" s="140">
        <f t="shared" ref="G38:AI38" si="15">SUM(G39:G44)</f>
        <v>0</v>
      </c>
      <c r="H38" s="140">
        <f t="shared" si="15"/>
        <v>0</v>
      </c>
      <c r="I38" s="140">
        <f t="shared" si="15"/>
        <v>0</v>
      </c>
      <c r="J38" s="140">
        <f t="shared" si="15"/>
        <v>0</v>
      </c>
      <c r="K38" s="140">
        <f t="shared" si="15"/>
        <v>0</v>
      </c>
      <c r="L38" s="140">
        <f t="shared" si="15"/>
        <v>0</v>
      </c>
      <c r="M38" s="140">
        <f t="shared" si="15"/>
        <v>0</v>
      </c>
      <c r="N38" s="140">
        <f t="shared" si="15"/>
        <v>0</v>
      </c>
      <c r="O38" s="140">
        <f t="shared" si="15"/>
        <v>0</v>
      </c>
      <c r="P38" s="140">
        <f t="shared" si="15"/>
        <v>0</v>
      </c>
      <c r="Q38" s="140">
        <f t="shared" si="15"/>
        <v>0</v>
      </c>
      <c r="R38" s="140">
        <f t="shared" si="15"/>
        <v>0</v>
      </c>
      <c r="S38" s="140">
        <f t="shared" si="15"/>
        <v>0</v>
      </c>
      <c r="T38" s="140">
        <f t="shared" si="15"/>
        <v>18.79</v>
      </c>
      <c r="U38" s="140">
        <f t="shared" si="15"/>
        <v>1.74</v>
      </c>
      <c r="V38" s="140">
        <f t="shared" si="15"/>
        <v>0.01</v>
      </c>
      <c r="W38" s="140">
        <f t="shared" si="15"/>
        <v>0</v>
      </c>
      <c r="X38" s="140">
        <f t="shared" si="15"/>
        <v>0</v>
      </c>
      <c r="Y38" s="140">
        <f t="shared" si="1"/>
        <v>0</v>
      </c>
      <c r="Z38" s="140">
        <f t="shared" si="15"/>
        <v>0</v>
      </c>
      <c r="AA38" s="140">
        <f t="shared" si="15"/>
        <v>0</v>
      </c>
      <c r="AB38" s="140">
        <f t="shared" si="15"/>
        <v>0</v>
      </c>
      <c r="AC38" s="140">
        <f t="shared" si="15"/>
        <v>0</v>
      </c>
      <c r="AD38" s="140">
        <f t="shared" si="15"/>
        <v>0</v>
      </c>
      <c r="AE38" s="140">
        <f t="shared" si="15"/>
        <v>0</v>
      </c>
      <c r="AF38" s="140">
        <f t="shared" si="15"/>
        <v>0</v>
      </c>
      <c r="AG38" s="140">
        <f t="shared" si="15"/>
        <v>0</v>
      </c>
      <c r="AH38" s="140">
        <f t="shared" si="15"/>
        <v>0</v>
      </c>
      <c r="AI38" s="140">
        <f t="shared" si="15"/>
        <v>0</v>
      </c>
      <c r="AJ38" s="126">
        <f>D38-BO38</f>
        <v>-28</v>
      </c>
      <c r="AK38" s="140"/>
      <c r="AL38" s="140"/>
      <c r="AM38" s="140"/>
      <c r="AN38" s="140"/>
      <c r="AO38" s="140"/>
      <c r="AP38" s="140"/>
      <c r="AQ38" s="140">
        <f t="shared" si="3"/>
        <v>0.71</v>
      </c>
      <c r="AR38" s="140">
        <f>SUM(AR39:AR44)</f>
        <v>0.31</v>
      </c>
      <c r="AS38" s="140">
        <f t="shared" ref="AS38:BP38" si="16">SUM(AS39:AS44)</f>
        <v>0.4</v>
      </c>
      <c r="AT38" s="140">
        <f t="shared" si="16"/>
        <v>0</v>
      </c>
      <c r="AU38" s="140">
        <f t="shared" si="16"/>
        <v>0</v>
      </c>
      <c r="AV38" s="140">
        <f t="shared" si="16"/>
        <v>0</v>
      </c>
      <c r="AW38" s="140">
        <f t="shared" si="16"/>
        <v>0</v>
      </c>
      <c r="AX38" s="140">
        <f t="shared" si="16"/>
        <v>0</v>
      </c>
      <c r="AY38" s="140">
        <f t="shared" si="16"/>
        <v>0</v>
      </c>
      <c r="AZ38" s="140">
        <f t="shared" si="16"/>
        <v>0</v>
      </c>
      <c r="BA38" s="140">
        <f t="shared" si="16"/>
        <v>0</v>
      </c>
      <c r="BB38" s="140">
        <f t="shared" si="16"/>
        <v>0</v>
      </c>
      <c r="BC38" s="140">
        <f t="shared" si="16"/>
        <v>0</v>
      </c>
      <c r="BD38" s="140">
        <f t="shared" si="16"/>
        <v>0</v>
      </c>
      <c r="BE38" s="140">
        <f t="shared" si="4"/>
        <v>0</v>
      </c>
      <c r="BF38" s="140">
        <f t="shared" si="16"/>
        <v>0</v>
      </c>
      <c r="BG38" s="140">
        <f t="shared" si="16"/>
        <v>0</v>
      </c>
      <c r="BH38" s="140">
        <f t="shared" si="16"/>
        <v>0</v>
      </c>
      <c r="BI38" s="140">
        <f t="shared" si="16"/>
        <v>0</v>
      </c>
      <c r="BJ38" s="140">
        <f t="shared" si="16"/>
        <v>0</v>
      </c>
      <c r="BK38" s="140">
        <f t="shared" si="16"/>
        <v>0</v>
      </c>
      <c r="BL38" s="140">
        <f t="shared" si="16"/>
        <v>0</v>
      </c>
      <c r="BM38" s="140">
        <f t="shared" si="16"/>
        <v>0</v>
      </c>
      <c r="BN38" s="140">
        <f t="shared" si="16"/>
        <v>0</v>
      </c>
      <c r="BO38" s="140">
        <f t="shared" si="16"/>
        <v>28</v>
      </c>
      <c r="BP38" s="140">
        <f t="shared" si="16"/>
        <v>460.99759099999989</v>
      </c>
      <c r="BQ38" s="206"/>
      <c r="BR38" s="205"/>
    </row>
    <row r="39" spans="1:70" s="207" customFormat="1" ht="18" customHeight="1" x14ac:dyDescent="0.25">
      <c r="A39" s="210" t="s">
        <v>115</v>
      </c>
      <c r="B39" s="211" t="s">
        <v>116</v>
      </c>
      <c r="C39" s="193" t="s">
        <v>117</v>
      </c>
      <c r="D39" s="137">
        <v>0</v>
      </c>
      <c r="E39" s="129">
        <v>0</v>
      </c>
      <c r="F39" s="138">
        <v>0</v>
      </c>
      <c r="G39" s="138">
        <v>0</v>
      </c>
      <c r="H39" s="138"/>
      <c r="I39" s="138">
        <v>0</v>
      </c>
      <c r="J39" s="138">
        <v>0</v>
      </c>
      <c r="K39" s="138">
        <v>0</v>
      </c>
      <c r="L39" s="138">
        <v>0</v>
      </c>
      <c r="M39" s="138">
        <v>0</v>
      </c>
      <c r="N39" s="138">
        <v>0</v>
      </c>
      <c r="O39" s="138">
        <v>0</v>
      </c>
      <c r="P39" s="138"/>
      <c r="Q39" s="138">
        <v>0</v>
      </c>
      <c r="R39" s="138">
        <v>0</v>
      </c>
      <c r="S39" s="139">
        <v>0</v>
      </c>
      <c r="T39" s="138">
        <v>0</v>
      </c>
      <c r="U39" s="138">
        <v>0</v>
      </c>
      <c r="V39" s="138">
        <v>0</v>
      </c>
      <c r="W39" s="138">
        <v>0</v>
      </c>
      <c r="X39" s="138">
        <v>0</v>
      </c>
      <c r="Y39" s="140">
        <f t="shared" si="1"/>
        <v>0</v>
      </c>
      <c r="Z39" s="138">
        <v>0</v>
      </c>
      <c r="AA39" s="138">
        <v>0</v>
      </c>
      <c r="AB39" s="138">
        <v>0</v>
      </c>
      <c r="AC39" s="138">
        <v>0</v>
      </c>
      <c r="AD39" s="138">
        <v>0</v>
      </c>
      <c r="AE39" s="138"/>
      <c r="AF39" s="138"/>
      <c r="AG39" s="138"/>
      <c r="AH39" s="138">
        <v>0</v>
      </c>
      <c r="AI39" s="138">
        <v>0</v>
      </c>
      <c r="AJ39" s="140"/>
      <c r="AK39" s="126">
        <v>0</v>
      </c>
      <c r="AL39" s="138">
        <v>0</v>
      </c>
      <c r="AM39" s="138"/>
      <c r="AN39" s="138">
        <v>0</v>
      </c>
      <c r="AO39" s="138">
        <f t="shared" si="0"/>
        <v>0</v>
      </c>
      <c r="AP39" s="138">
        <v>0</v>
      </c>
      <c r="AQ39" s="140">
        <f t="shared" si="3"/>
        <v>0</v>
      </c>
      <c r="AR39" s="138">
        <v>0</v>
      </c>
      <c r="AS39" s="138">
        <v>0</v>
      </c>
      <c r="AT39" s="138"/>
      <c r="AU39" s="138"/>
      <c r="AV39" s="138">
        <v>0</v>
      </c>
      <c r="AW39" s="138">
        <v>0</v>
      </c>
      <c r="AX39" s="138">
        <v>0</v>
      </c>
      <c r="AY39" s="138">
        <v>0</v>
      </c>
      <c r="AZ39" s="138">
        <v>0</v>
      </c>
      <c r="BA39" s="138">
        <v>0</v>
      </c>
      <c r="BB39" s="138">
        <v>0</v>
      </c>
      <c r="BC39" s="138">
        <v>0</v>
      </c>
      <c r="BD39" s="138">
        <v>0</v>
      </c>
      <c r="BE39" s="140">
        <f t="shared" si="4"/>
        <v>0</v>
      </c>
      <c r="BF39" s="138">
        <v>0</v>
      </c>
      <c r="BG39" s="138">
        <v>0</v>
      </c>
      <c r="BH39" s="138">
        <v>0</v>
      </c>
      <c r="BI39" s="129">
        <v>0</v>
      </c>
      <c r="BJ39" s="138"/>
      <c r="BK39" s="138"/>
      <c r="BL39" s="138"/>
      <c r="BM39" s="138"/>
      <c r="BN39" s="138"/>
      <c r="BO39" s="127">
        <v>0</v>
      </c>
      <c r="BP39" s="134">
        <v>154.99999999999997</v>
      </c>
      <c r="BQ39" s="206"/>
      <c r="BR39" s="205">
        <v>154.99999999999997</v>
      </c>
    </row>
    <row r="40" spans="1:70" s="207" customFormat="1" ht="18" customHeight="1" x14ac:dyDescent="0.25">
      <c r="A40" s="210" t="s">
        <v>118</v>
      </c>
      <c r="B40" s="211" t="s">
        <v>119</v>
      </c>
      <c r="C40" s="193" t="s">
        <v>120</v>
      </c>
      <c r="D40" s="137">
        <v>29.19736</v>
      </c>
      <c r="E40" s="129">
        <v>0</v>
      </c>
      <c r="F40" s="138">
        <v>0</v>
      </c>
      <c r="G40" s="138">
        <v>0</v>
      </c>
      <c r="H40" s="138"/>
      <c r="I40" s="138">
        <v>0</v>
      </c>
      <c r="J40" s="138">
        <v>0</v>
      </c>
      <c r="K40" s="138">
        <v>0</v>
      </c>
      <c r="L40" s="138">
        <v>0</v>
      </c>
      <c r="M40" s="138">
        <v>0</v>
      </c>
      <c r="N40" s="138">
        <v>0</v>
      </c>
      <c r="O40" s="138">
        <v>0</v>
      </c>
      <c r="P40" s="138"/>
      <c r="Q40" s="138">
        <v>0</v>
      </c>
      <c r="R40" s="138">
        <v>0</v>
      </c>
      <c r="S40" s="139">
        <v>0</v>
      </c>
      <c r="T40" s="138">
        <v>17.82</v>
      </c>
      <c r="U40" s="138">
        <v>0</v>
      </c>
      <c r="V40" s="138">
        <v>0</v>
      </c>
      <c r="W40" s="138">
        <v>0</v>
      </c>
      <c r="X40" s="138">
        <v>0</v>
      </c>
      <c r="Y40" s="140">
        <f t="shared" si="1"/>
        <v>0</v>
      </c>
      <c r="Z40" s="138">
        <v>0</v>
      </c>
      <c r="AA40" s="138">
        <v>0</v>
      </c>
      <c r="AB40" s="138">
        <v>0</v>
      </c>
      <c r="AC40" s="138">
        <v>0</v>
      </c>
      <c r="AD40" s="138">
        <v>0</v>
      </c>
      <c r="AE40" s="138"/>
      <c r="AF40" s="138"/>
      <c r="AG40" s="138"/>
      <c r="AH40" s="138">
        <v>0</v>
      </c>
      <c r="AI40" s="138">
        <v>0</v>
      </c>
      <c r="AJ40" s="140"/>
      <c r="AK40" s="138">
        <v>0</v>
      </c>
      <c r="AL40" s="126">
        <v>11.377359999999999</v>
      </c>
      <c r="AM40" s="138"/>
      <c r="AN40" s="138">
        <v>0</v>
      </c>
      <c r="AO40" s="138">
        <f t="shared" si="0"/>
        <v>0</v>
      </c>
      <c r="AP40" s="138">
        <v>0</v>
      </c>
      <c r="AQ40" s="140">
        <f t="shared" si="3"/>
        <v>0</v>
      </c>
      <c r="AR40" s="138">
        <v>0</v>
      </c>
      <c r="AS40" s="138">
        <v>0</v>
      </c>
      <c r="AT40" s="138"/>
      <c r="AU40" s="138"/>
      <c r="AV40" s="138">
        <v>0</v>
      </c>
      <c r="AW40" s="138">
        <v>0</v>
      </c>
      <c r="AX40" s="138">
        <v>0</v>
      </c>
      <c r="AY40" s="138">
        <v>0</v>
      </c>
      <c r="AZ40" s="138">
        <v>0</v>
      </c>
      <c r="BA40" s="138">
        <v>0</v>
      </c>
      <c r="BB40" s="138">
        <v>0</v>
      </c>
      <c r="BC40" s="138">
        <v>0</v>
      </c>
      <c r="BD40" s="138">
        <v>0</v>
      </c>
      <c r="BE40" s="140">
        <f t="shared" si="4"/>
        <v>0</v>
      </c>
      <c r="BF40" s="138">
        <v>0</v>
      </c>
      <c r="BG40" s="138">
        <v>0</v>
      </c>
      <c r="BH40" s="138">
        <v>0</v>
      </c>
      <c r="BI40" s="129">
        <v>0</v>
      </c>
      <c r="BJ40" s="138"/>
      <c r="BK40" s="138"/>
      <c r="BL40" s="138"/>
      <c r="BM40" s="138"/>
      <c r="BN40" s="138"/>
      <c r="BO40" s="127">
        <v>17.82</v>
      </c>
      <c r="BP40" s="134">
        <v>100.99736</v>
      </c>
      <c r="BQ40" s="206"/>
      <c r="BR40" s="205">
        <v>71.8</v>
      </c>
    </row>
    <row r="41" spans="1:70" s="207" customFormat="1" ht="18" customHeight="1" x14ac:dyDescent="0.25">
      <c r="A41" s="210" t="s">
        <v>121</v>
      </c>
      <c r="B41" s="142" t="s">
        <v>122</v>
      </c>
      <c r="C41" s="141" t="s">
        <v>123</v>
      </c>
      <c r="D41" s="137"/>
      <c r="E41" s="129"/>
      <c r="F41" s="138"/>
      <c r="G41" s="138"/>
      <c r="H41" s="138"/>
      <c r="I41" s="138"/>
      <c r="J41" s="138"/>
      <c r="K41" s="138"/>
      <c r="L41" s="138"/>
      <c r="M41" s="138"/>
      <c r="N41" s="138"/>
      <c r="O41" s="138"/>
      <c r="P41" s="138"/>
      <c r="Q41" s="138"/>
      <c r="R41" s="138"/>
      <c r="S41" s="139"/>
      <c r="T41" s="138"/>
      <c r="U41" s="138"/>
      <c r="V41" s="138"/>
      <c r="W41" s="138"/>
      <c r="X41" s="138"/>
      <c r="Y41" s="140">
        <f t="shared" si="1"/>
        <v>0</v>
      </c>
      <c r="Z41" s="138"/>
      <c r="AA41" s="138"/>
      <c r="AB41" s="138"/>
      <c r="AC41" s="138"/>
      <c r="AD41" s="138"/>
      <c r="AE41" s="138"/>
      <c r="AF41" s="138"/>
      <c r="AG41" s="138"/>
      <c r="AH41" s="138"/>
      <c r="AI41" s="138"/>
      <c r="AJ41" s="140"/>
      <c r="AK41" s="138"/>
      <c r="AL41" s="138"/>
      <c r="AM41" s="126"/>
      <c r="AN41" s="138"/>
      <c r="AO41" s="138">
        <f t="shared" si="0"/>
        <v>0</v>
      </c>
      <c r="AP41" s="138"/>
      <c r="AQ41" s="140">
        <f t="shared" si="3"/>
        <v>0</v>
      </c>
      <c r="AR41" s="138"/>
      <c r="AS41" s="138"/>
      <c r="AT41" s="138"/>
      <c r="AU41" s="138"/>
      <c r="AV41" s="138"/>
      <c r="AW41" s="138"/>
      <c r="AX41" s="138"/>
      <c r="AY41" s="138"/>
      <c r="AZ41" s="138"/>
      <c r="BA41" s="138">
        <v>0</v>
      </c>
      <c r="BB41" s="138"/>
      <c r="BC41" s="138"/>
      <c r="BD41" s="138"/>
      <c r="BE41" s="140">
        <f t="shared" si="4"/>
        <v>0</v>
      </c>
      <c r="BF41" s="138"/>
      <c r="BG41" s="138"/>
      <c r="BH41" s="138"/>
      <c r="BI41" s="129"/>
      <c r="BJ41" s="138"/>
      <c r="BK41" s="138"/>
      <c r="BL41" s="138"/>
      <c r="BM41" s="138"/>
      <c r="BN41" s="138"/>
      <c r="BO41" s="127"/>
      <c r="BP41" s="134"/>
      <c r="BQ41" s="206"/>
      <c r="BR41" s="205"/>
    </row>
    <row r="42" spans="1:70" s="207" customFormat="1" ht="18" customHeight="1" x14ac:dyDescent="0.25">
      <c r="A42" s="210" t="s">
        <v>124</v>
      </c>
      <c r="B42" s="211" t="s">
        <v>125</v>
      </c>
      <c r="C42" s="193" t="s">
        <v>126</v>
      </c>
      <c r="D42" s="137">
        <v>18.71414</v>
      </c>
      <c r="E42" s="129">
        <v>0</v>
      </c>
      <c r="F42" s="138">
        <v>0</v>
      </c>
      <c r="G42" s="138">
        <v>0</v>
      </c>
      <c r="H42" s="138"/>
      <c r="I42" s="138">
        <v>0</v>
      </c>
      <c r="J42" s="138">
        <v>0</v>
      </c>
      <c r="K42" s="138">
        <v>0</v>
      </c>
      <c r="L42" s="138">
        <v>0</v>
      </c>
      <c r="M42" s="138">
        <v>0</v>
      </c>
      <c r="N42" s="138">
        <v>0</v>
      </c>
      <c r="O42" s="138">
        <v>0</v>
      </c>
      <c r="P42" s="138"/>
      <c r="Q42" s="138">
        <v>0</v>
      </c>
      <c r="R42" s="138">
        <v>0</v>
      </c>
      <c r="S42" s="139">
        <v>0</v>
      </c>
      <c r="T42" s="138">
        <v>0</v>
      </c>
      <c r="U42" s="138">
        <v>0</v>
      </c>
      <c r="V42" s="138">
        <v>0</v>
      </c>
      <c r="W42" s="138">
        <v>0</v>
      </c>
      <c r="X42" s="138">
        <v>0</v>
      </c>
      <c r="Y42" s="140">
        <f t="shared" si="1"/>
        <v>0</v>
      </c>
      <c r="Z42" s="138">
        <v>0</v>
      </c>
      <c r="AA42" s="138">
        <v>0</v>
      </c>
      <c r="AB42" s="138">
        <v>0</v>
      </c>
      <c r="AC42" s="138">
        <v>0</v>
      </c>
      <c r="AD42" s="138">
        <v>0</v>
      </c>
      <c r="AE42" s="138"/>
      <c r="AF42" s="138"/>
      <c r="AG42" s="138"/>
      <c r="AH42" s="138">
        <v>0</v>
      </c>
      <c r="AI42" s="138">
        <v>0</v>
      </c>
      <c r="AJ42" s="140">
        <f>AO42</f>
        <v>18.71414</v>
      </c>
      <c r="AK42" s="138">
        <v>0</v>
      </c>
      <c r="AL42" s="138">
        <v>0</v>
      </c>
      <c r="AM42" s="138"/>
      <c r="AN42" s="126">
        <v>18.71414</v>
      </c>
      <c r="AO42" s="138">
        <f t="shared" si="0"/>
        <v>18.71414</v>
      </c>
      <c r="AP42" s="138">
        <v>0</v>
      </c>
      <c r="AQ42" s="140">
        <f t="shared" si="3"/>
        <v>0</v>
      </c>
      <c r="AR42" s="138">
        <v>0</v>
      </c>
      <c r="AS42" s="138">
        <v>0</v>
      </c>
      <c r="AT42" s="138"/>
      <c r="AU42" s="138"/>
      <c r="AV42" s="138">
        <v>0</v>
      </c>
      <c r="AW42" s="138">
        <v>0</v>
      </c>
      <c r="AX42" s="138">
        <v>0</v>
      </c>
      <c r="AY42" s="138">
        <v>0</v>
      </c>
      <c r="AZ42" s="138">
        <v>0</v>
      </c>
      <c r="BA42" s="138">
        <v>0</v>
      </c>
      <c r="BB42" s="138">
        <v>0</v>
      </c>
      <c r="BC42" s="138">
        <v>0</v>
      </c>
      <c r="BD42" s="138">
        <v>0</v>
      </c>
      <c r="BE42" s="140">
        <f t="shared" si="4"/>
        <v>0</v>
      </c>
      <c r="BF42" s="138">
        <v>0</v>
      </c>
      <c r="BG42" s="138">
        <v>0</v>
      </c>
      <c r="BH42" s="138">
        <v>0</v>
      </c>
      <c r="BI42" s="129">
        <v>0</v>
      </c>
      <c r="BJ42" s="138"/>
      <c r="BK42" s="138"/>
      <c r="BL42" s="138"/>
      <c r="BM42" s="138"/>
      <c r="BN42" s="138"/>
      <c r="BO42" s="127">
        <v>0</v>
      </c>
      <c r="BP42" s="134">
        <v>65.004140000000007</v>
      </c>
      <c r="BQ42" s="206"/>
      <c r="BR42" s="205">
        <v>46.290000000000006</v>
      </c>
    </row>
    <row r="43" spans="1:70" s="207" customFormat="1" ht="18" customHeight="1" x14ac:dyDescent="0.25">
      <c r="A43" s="210" t="s">
        <v>127</v>
      </c>
      <c r="B43" s="217" t="s">
        <v>128</v>
      </c>
      <c r="C43" s="193" t="s">
        <v>129</v>
      </c>
      <c r="D43" s="137">
        <v>88.478041000000005</v>
      </c>
      <c r="E43" s="129">
        <v>0</v>
      </c>
      <c r="F43" s="138">
        <v>0</v>
      </c>
      <c r="G43" s="138">
        <v>0</v>
      </c>
      <c r="H43" s="138"/>
      <c r="I43" s="138">
        <v>0</v>
      </c>
      <c r="J43" s="138">
        <v>0</v>
      </c>
      <c r="K43" s="138">
        <v>0</v>
      </c>
      <c r="L43" s="138">
        <v>0</v>
      </c>
      <c r="M43" s="138">
        <v>0</v>
      </c>
      <c r="N43" s="138">
        <v>0</v>
      </c>
      <c r="O43" s="138">
        <v>0</v>
      </c>
      <c r="P43" s="138"/>
      <c r="Q43" s="138">
        <v>0</v>
      </c>
      <c r="R43" s="138">
        <v>0</v>
      </c>
      <c r="S43" s="139">
        <v>0</v>
      </c>
      <c r="T43" s="138">
        <v>0.97</v>
      </c>
      <c r="U43" s="138">
        <v>1.74</v>
      </c>
      <c r="V43" s="138">
        <v>0.01</v>
      </c>
      <c r="W43" s="138">
        <v>0</v>
      </c>
      <c r="X43" s="138">
        <v>0</v>
      </c>
      <c r="Y43" s="140">
        <f t="shared" si="1"/>
        <v>0</v>
      </c>
      <c r="Z43" s="138">
        <v>0</v>
      </c>
      <c r="AA43" s="138">
        <v>0</v>
      </c>
      <c r="AB43" s="138">
        <v>0</v>
      </c>
      <c r="AC43" s="138">
        <v>0</v>
      </c>
      <c r="AD43" s="138">
        <v>0</v>
      </c>
      <c r="AE43" s="138"/>
      <c r="AF43" s="138"/>
      <c r="AG43" s="138"/>
      <c r="AH43" s="138">
        <v>0</v>
      </c>
      <c r="AI43" s="138">
        <v>0</v>
      </c>
      <c r="AJ43" s="140">
        <f>AN43</f>
        <v>6.75</v>
      </c>
      <c r="AK43" s="138">
        <v>0</v>
      </c>
      <c r="AL43" s="138">
        <v>0</v>
      </c>
      <c r="AM43" s="138"/>
      <c r="AN43" s="138">
        <v>6.75</v>
      </c>
      <c r="AO43" s="126">
        <f t="shared" si="0"/>
        <v>6.75</v>
      </c>
      <c r="AP43" s="138">
        <v>0</v>
      </c>
      <c r="AQ43" s="140">
        <f t="shared" si="3"/>
        <v>0.71</v>
      </c>
      <c r="AR43" s="138">
        <v>0.31</v>
      </c>
      <c r="AS43" s="138">
        <v>0.4</v>
      </c>
      <c r="AT43" s="138"/>
      <c r="AU43" s="138"/>
      <c r="AV43" s="138">
        <v>0</v>
      </c>
      <c r="AW43" s="138">
        <v>0</v>
      </c>
      <c r="AX43" s="138">
        <v>0</v>
      </c>
      <c r="AY43" s="138">
        <v>0</v>
      </c>
      <c r="AZ43" s="138">
        <v>0</v>
      </c>
      <c r="BA43" s="138">
        <v>0</v>
      </c>
      <c r="BB43" s="138">
        <v>0</v>
      </c>
      <c r="BC43" s="138">
        <v>0</v>
      </c>
      <c r="BD43" s="138">
        <v>0</v>
      </c>
      <c r="BE43" s="140">
        <f t="shared" si="4"/>
        <v>0</v>
      </c>
      <c r="BF43" s="138">
        <v>0</v>
      </c>
      <c r="BG43" s="138">
        <v>0</v>
      </c>
      <c r="BH43" s="138">
        <v>0</v>
      </c>
      <c r="BI43" s="129">
        <v>0</v>
      </c>
      <c r="BJ43" s="138"/>
      <c r="BK43" s="138"/>
      <c r="BL43" s="138"/>
      <c r="BM43" s="138"/>
      <c r="BN43" s="138"/>
      <c r="BO43" s="127">
        <v>10.18</v>
      </c>
      <c r="BP43" s="134">
        <v>138.99804099999997</v>
      </c>
      <c r="BQ43" s="206"/>
      <c r="BR43" s="205">
        <v>50.519999999999968</v>
      </c>
    </row>
    <row r="44" spans="1:70" s="207" customFormat="1" ht="18" customHeight="1" x14ac:dyDescent="0.25">
      <c r="A44" s="210" t="s">
        <v>130</v>
      </c>
      <c r="B44" s="217" t="s">
        <v>131</v>
      </c>
      <c r="C44" s="193" t="s">
        <v>132</v>
      </c>
      <c r="D44" s="137">
        <v>0.89805000000000001</v>
      </c>
      <c r="E44" s="129">
        <v>0</v>
      </c>
      <c r="F44" s="138">
        <v>0</v>
      </c>
      <c r="G44" s="138">
        <v>0</v>
      </c>
      <c r="H44" s="138"/>
      <c r="I44" s="138">
        <v>0</v>
      </c>
      <c r="J44" s="138">
        <v>0</v>
      </c>
      <c r="K44" s="138">
        <v>0</v>
      </c>
      <c r="L44" s="138">
        <v>0</v>
      </c>
      <c r="M44" s="138">
        <v>0</v>
      </c>
      <c r="N44" s="138">
        <v>0</v>
      </c>
      <c r="O44" s="138">
        <v>0</v>
      </c>
      <c r="P44" s="138"/>
      <c r="Q44" s="138">
        <v>0</v>
      </c>
      <c r="R44" s="138">
        <v>0</v>
      </c>
      <c r="S44" s="139">
        <v>0</v>
      </c>
      <c r="T44" s="138">
        <v>0</v>
      </c>
      <c r="U44" s="138">
        <v>0</v>
      </c>
      <c r="V44" s="138">
        <v>0</v>
      </c>
      <c r="W44" s="138">
        <v>0</v>
      </c>
      <c r="X44" s="138">
        <v>0</v>
      </c>
      <c r="Y44" s="140">
        <f t="shared" si="1"/>
        <v>0</v>
      </c>
      <c r="Z44" s="138">
        <v>0</v>
      </c>
      <c r="AA44" s="138">
        <v>0</v>
      </c>
      <c r="AB44" s="138">
        <v>0</v>
      </c>
      <c r="AC44" s="138">
        <v>0</v>
      </c>
      <c r="AD44" s="138">
        <v>0</v>
      </c>
      <c r="AE44" s="138"/>
      <c r="AF44" s="138"/>
      <c r="AG44" s="138"/>
      <c r="AH44" s="138">
        <v>0</v>
      </c>
      <c r="AI44" s="138">
        <v>0</v>
      </c>
      <c r="AJ44" s="140"/>
      <c r="AK44" s="138">
        <v>0</v>
      </c>
      <c r="AL44" s="138">
        <v>0</v>
      </c>
      <c r="AM44" s="138"/>
      <c r="AN44" s="138">
        <v>0</v>
      </c>
      <c r="AO44" s="138">
        <f t="shared" si="0"/>
        <v>0</v>
      </c>
      <c r="AP44" s="126">
        <v>0.89805000000000001</v>
      </c>
      <c r="AQ44" s="140">
        <f t="shared" si="3"/>
        <v>0</v>
      </c>
      <c r="AR44" s="138">
        <v>0</v>
      </c>
      <c r="AS44" s="138">
        <v>0</v>
      </c>
      <c r="AT44" s="138"/>
      <c r="AU44" s="138"/>
      <c r="AV44" s="138">
        <v>0</v>
      </c>
      <c r="AW44" s="138">
        <v>0</v>
      </c>
      <c r="AX44" s="138">
        <v>0</v>
      </c>
      <c r="AY44" s="138">
        <v>0</v>
      </c>
      <c r="AZ44" s="138">
        <v>0</v>
      </c>
      <c r="BA44" s="138">
        <v>0</v>
      </c>
      <c r="BB44" s="138">
        <v>0</v>
      </c>
      <c r="BC44" s="138">
        <v>0</v>
      </c>
      <c r="BD44" s="138">
        <v>0</v>
      </c>
      <c r="BE44" s="140">
        <f t="shared" si="4"/>
        <v>0</v>
      </c>
      <c r="BF44" s="138">
        <v>0</v>
      </c>
      <c r="BG44" s="138">
        <v>0</v>
      </c>
      <c r="BH44" s="138">
        <v>0</v>
      </c>
      <c r="BI44" s="129">
        <v>0</v>
      </c>
      <c r="BJ44" s="138"/>
      <c r="BK44" s="138"/>
      <c r="BL44" s="138"/>
      <c r="BM44" s="138"/>
      <c r="BN44" s="138"/>
      <c r="BO44" s="127">
        <v>0</v>
      </c>
      <c r="BP44" s="134">
        <v>0.99804999999999999</v>
      </c>
      <c r="BQ44" s="206"/>
      <c r="BR44" s="205">
        <v>9.9999999999999978E-2</v>
      </c>
    </row>
    <row r="45" spans="1:70" s="207" customFormat="1" ht="18" customHeight="1" x14ac:dyDescent="0.25">
      <c r="A45" s="210" t="s">
        <v>133</v>
      </c>
      <c r="B45" s="154" t="s">
        <v>134</v>
      </c>
      <c r="C45" s="153" t="s">
        <v>135</v>
      </c>
      <c r="D45" s="155">
        <v>0</v>
      </c>
      <c r="E45" s="129">
        <f t="shared" ref="E45" si="17">F45+I45+J45+K45+L45+M45+O45+P45+Q45+R45</f>
        <v>0</v>
      </c>
      <c r="F45" s="140">
        <f>SUM(F46:F58)</f>
        <v>0</v>
      </c>
      <c r="G45" s="140">
        <f t="shared" ref="G45:AP45" si="18">SUM(G46:G58)</f>
        <v>0</v>
      </c>
      <c r="H45" s="140">
        <f t="shared" si="18"/>
        <v>0</v>
      </c>
      <c r="I45" s="140">
        <f t="shared" si="18"/>
        <v>0</v>
      </c>
      <c r="J45" s="140">
        <f t="shared" si="18"/>
        <v>0</v>
      </c>
      <c r="K45" s="140">
        <f t="shared" si="18"/>
        <v>0</v>
      </c>
      <c r="L45" s="140">
        <f t="shared" si="18"/>
        <v>0</v>
      </c>
      <c r="M45" s="140">
        <f t="shared" si="18"/>
        <v>0</v>
      </c>
      <c r="N45" s="140">
        <f t="shared" si="18"/>
        <v>0</v>
      </c>
      <c r="O45" s="140">
        <f t="shared" si="18"/>
        <v>0</v>
      </c>
      <c r="P45" s="140">
        <f t="shared" si="18"/>
        <v>0</v>
      </c>
      <c r="Q45" s="140">
        <f t="shared" si="18"/>
        <v>0</v>
      </c>
      <c r="R45" s="140">
        <f t="shared" si="18"/>
        <v>0</v>
      </c>
      <c r="S45" s="140">
        <f t="shared" si="18"/>
        <v>0</v>
      </c>
      <c r="T45" s="140">
        <f t="shared" si="18"/>
        <v>4.5658000000000003</v>
      </c>
      <c r="U45" s="140">
        <f t="shared" si="18"/>
        <v>7.6900000000000013</v>
      </c>
      <c r="V45" s="140">
        <f t="shared" si="18"/>
        <v>0</v>
      </c>
      <c r="W45" s="140">
        <f t="shared" si="18"/>
        <v>0</v>
      </c>
      <c r="X45" s="140">
        <f t="shared" si="18"/>
        <v>0</v>
      </c>
      <c r="Y45" s="140">
        <f t="shared" si="1"/>
        <v>0.59919999999999995</v>
      </c>
      <c r="Z45" s="140">
        <f t="shared" si="18"/>
        <v>0.25</v>
      </c>
      <c r="AA45" s="140">
        <f t="shared" si="18"/>
        <v>0</v>
      </c>
      <c r="AB45" s="140">
        <f t="shared" si="18"/>
        <v>0</v>
      </c>
      <c r="AC45" s="140">
        <f t="shared" si="18"/>
        <v>0.34920000000000001</v>
      </c>
      <c r="AD45" s="140">
        <f t="shared" si="18"/>
        <v>0</v>
      </c>
      <c r="AE45" s="140">
        <f t="shared" si="18"/>
        <v>0</v>
      </c>
      <c r="AF45" s="140">
        <f t="shared" si="18"/>
        <v>0</v>
      </c>
      <c r="AG45" s="140">
        <f t="shared" si="18"/>
        <v>0</v>
      </c>
      <c r="AH45" s="140">
        <f t="shared" si="18"/>
        <v>0</v>
      </c>
      <c r="AI45" s="140">
        <f t="shared" si="18"/>
        <v>0</v>
      </c>
      <c r="AJ45" s="140">
        <f t="shared" si="2"/>
        <v>0</v>
      </c>
      <c r="AK45" s="140">
        <f t="shared" si="18"/>
        <v>0</v>
      </c>
      <c r="AL45" s="140">
        <f t="shared" si="18"/>
        <v>0</v>
      </c>
      <c r="AM45" s="140">
        <f t="shared" si="18"/>
        <v>0</v>
      </c>
      <c r="AN45" s="140">
        <f t="shared" si="18"/>
        <v>0</v>
      </c>
      <c r="AO45" s="140">
        <f t="shared" si="18"/>
        <v>0</v>
      </c>
      <c r="AP45" s="140">
        <f t="shared" si="18"/>
        <v>0</v>
      </c>
      <c r="AQ45" s="126"/>
      <c r="AR45" s="140"/>
      <c r="AS45" s="140"/>
      <c r="AT45" s="140"/>
      <c r="AU45" s="140"/>
      <c r="AV45" s="140"/>
      <c r="AW45" s="140"/>
      <c r="AX45" s="140"/>
      <c r="AY45" s="140"/>
      <c r="AZ45" s="140"/>
      <c r="BA45" s="140"/>
      <c r="BB45" s="140"/>
      <c r="BC45" s="140"/>
      <c r="BD45" s="140"/>
      <c r="BE45" s="140">
        <f t="shared" si="4"/>
        <v>0</v>
      </c>
      <c r="BF45" s="140">
        <f t="shared" ref="BF45:BP45" si="19">SUM(BF46:BF58)</f>
        <v>0</v>
      </c>
      <c r="BG45" s="140">
        <f t="shared" si="19"/>
        <v>0</v>
      </c>
      <c r="BH45" s="140">
        <f t="shared" si="19"/>
        <v>0</v>
      </c>
      <c r="BI45" s="140">
        <f t="shared" si="19"/>
        <v>0</v>
      </c>
      <c r="BJ45" s="140">
        <f t="shared" si="19"/>
        <v>0</v>
      </c>
      <c r="BK45" s="140">
        <f t="shared" si="19"/>
        <v>0</v>
      </c>
      <c r="BL45" s="140">
        <f t="shared" si="19"/>
        <v>0</v>
      </c>
      <c r="BM45" s="140">
        <f t="shared" si="19"/>
        <v>0</v>
      </c>
      <c r="BN45" s="140">
        <f t="shared" si="19"/>
        <v>0</v>
      </c>
      <c r="BO45" s="140">
        <f t="shared" si="19"/>
        <v>20.105000000000004</v>
      </c>
      <c r="BP45" s="140">
        <f t="shared" si="19"/>
        <v>3251.099252</v>
      </c>
      <c r="BQ45" s="206"/>
      <c r="BR45" s="205">
        <v>0</v>
      </c>
    </row>
    <row r="46" spans="1:70" s="207" customFormat="1" ht="18" customHeight="1" x14ac:dyDescent="0.25">
      <c r="A46" s="210" t="s">
        <v>136</v>
      </c>
      <c r="B46" s="218" t="s">
        <v>137</v>
      </c>
      <c r="C46" s="194" t="s">
        <v>138</v>
      </c>
      <c r="D46" s="137">
        <v>1458.0737119999999</v>
      </c>
      <c r="E46" s="129">
        <v>0</v>
      </c>
      <c r="F46" s="138">
        <v>0</v>
      </c>
      <c r="G46" s="138">
        <v>0</v>
      </c>
      <c r="H46" s="138"/>
      <c r="I46" s="138">
        <v>0</v>
      </c>
      <c r="J46" s="138">
        <v>0</v>
      </c>
      <c r="K46" s="138">
        <v>0</v>
      </c>
      <c r="L46" s="138">
        <v>0</v>
      </c>
      <c r="M46" s="138">
        <v>0</v>
      </c>
      <c r="N46" s="138">
        <v>0</v>
      </c>
      <c r="O46" s="138">
        <v>0</v>
      </c>
      <c r="P46" s="138"/>
      <c r="Q46" s="138">
        <v>0</v>
      </c>
      <c r="R46" s="138">
        <v>0</v>
      </c>
      <c r="S46" s="139">
        <v>0</v>
      </c>
      <c r="T46" s="138">
        <v>1.58</v>
      </c>
      <c r="U46" s="138">
        <v>4.4400000000000004</v>
      </c>
      <c r="V46" s="138">
        <v>0</v>
      </c>
      <c r="W46" s="138">
        <v>0</v>
      </c>
      <c r="X46" s="138">
        <v>0</v>
      </c>
      <c r="Y46" s="140">
        <f t="shared" si="1"/>
        <v>0.25</v>
      </c>
      <c r="Z46" s="138">
        <v>0.25</v>
      </c>
      <c r="AA46" s="138">
        <v>0</v>
      </c>
      <c r="AB46" s="138">
        <v>0</v>
      </c>
      <c r="AC46" s="138">
        <v>0</v>
      </c>
      <c r="AD46" s="138">
        <v>0</v>
      </c>
      <c r="AE46" s="138"/>
      <c r="AF46" s="138"/>
      <c r="AG46" s="138"/>
      <c r="AH46" s="138">
        <v>0</v>
      </c>
      <c r="AI46" s="138">
        <v>0</v>
      </c>
      <c r="AJ46" s="140">
        <f t="shared" si="2"/>
        <v>0</v>
      </c>
      <c r="AK46" s="138">
        <v>0</v>
      </c>
      <c r="AL46" s="138">
        <v>0</v>
      </c>
      <c r="AM46" s="138"/>
      <c r="AN46" s="138">
        <v>0</v>
      </c>
      <c r="AO46" s="138">
        <f t="shared" si="0"/>
        <v>0</v>
      </c>
      <c r="AP46" s="138">
        <v>0</v>
      </c>
      <c r="AQ46" s="140">
        <f>AX46+BA46</f>
        <v>0.21000000000000002</v>
      </c>
      <c r="AR46" s="126">
        <v>1451.5937120000001</v>
      </c>
      <c r="AS46" s="138">
        <v>0</v>
      </c>
      <c r="AT46" s="138"/>
      <c r="AU46" s="138"/>
      <c r="AV46" s="138">
        <v>0</v>
      </c>
      <c r="AW46" s="138">
        <v>0</v>
      </c>
      <c r="AX46" s="138">
        <v>0.01</v>
      </c>
      <c r="AY46" s="138">
        <v>0</v>
      </c>
      <c r="AZ46" s="138">
        <v>0</v>
      </c>
      <c r="BA46" s="138">
        <v>0.2</v>
      </c>
      <c r="BB46" s="138">
        <v>0</v>
      </c>
      <c r="BC46" s="138">
        <v>0</v>
      </c>
      <c r="BD46" s="138">
        <v>0</v>
      </c>
      <c r="BE46" s="140">
        <f t="shared" si="4"/>
        <v>0</v>
      </c>
      <c r="BF46" s="138">
        <v>0</v>
      </c>
      <c r="BG46" s="138">
        <v>0</v>
      </c>
      <c r="BH46" s="138">
        <v>0</v>
      </c>
      <c r="BI46" s="129">
        <v>0</v>
      </c>
      <c r="BJ46" s="138"/>
      <c r="BK46" s="138"/>
      <c r="BL46" s="138"/>
      <c r="BM46" s="138"/>
      <c r="BN46" s="138"/>
      <c r="BO46" s="127">
        <v>6.48</v>
      </c>
      <c r="BP46" s="134">
        <v>1622.003712</v>
      </c>
      <c r="BQ46" s="206"/>
      <c r="BR46" s="205">
        <v>163.93000000000006</v>
      </c>
    </row>
    <row r="47" spans="1:70" s="207" customFormat="1" ht="18" customHeight="1" x14ac:dyDescent="0.25">
      <c r="A47" s="210" t="s">
        <v>139</v>
      </c>
      <c r="B47" s="218" t="s">
        <v>140</v>
      </c>
      <c r="C47" s="194" t="s">
        <v>141</v>
      </c>
      <c r="D47" s="137">
        <f>1517.177098-D48</f>
        <v>1514.9870979999998</v>
      </c>
      <c r="E47" s="129">
        <v>0</v>
      </c>
      <c r="F47" s="138">
        <v>0</v>
      </c>
      <c r="G47" s="138">
        <v>0</v>
      </c>
      <c r="H47" s="138"/>
      <c r="I47" s="138">
        <v>0</v>
      </c>
      <c r="J47" s="138">
        <v>0</v>
      </c>
      <c r="K47" s="138">
        <v>0</v>
      </c>
      <c r="L47" s="138">
        <v>0</v>
      </c>
      <c r="M47" s="138">
        <v>0</v>
      </c>
      <c r="N47" s="138">
        <v>0</v>
      </c>
      <c r="O47" s="138">
        <v>0</v>
      </c>
      <c r="P47" s="138"/>
      <c r="Q47" s="138">
        <v>0</v>
      </c>
      <c r="R47" s="138">
        <v>0</v>
      </c>
      <c r="S47" s="139">
        <v>0</v>
      </c>
      <c r="T47" s="138">
        <v>2.63</v>
      </c>
      <c r="U47" s="138">
        <v>1.03</v>
      </c>
      <c r="V47" s="138">
        <v>0</v>
      </c>
      <c r="W47" s="138">
        <v>0</v>
      </c>
      <c r="X47" s="138">
        <v>0</v>
      </c>
      <c r="Y47" s="140">
        <f t="shared" si="1"/>
        <v>0</v>
      </c>
      <c r="Z47" s="138">
        <v>0</v>
      </c>
      <c r="AA47" s="138">
        <v>0</v>
      </c>
      <c r="AB47" s="138">
        <v>0</v>
      </c>
      <c r="AC47" s="138">
        <v>0</v>
      </c>
      <c r="AD47" s="138">
        <v>0</v>
      </c>
      <c r="AE47" s="138"/>
      <c r="AF47" s="138"/>
      <c r="AG47" s="138"/>
      <c r="AH47" s="138">
        <v>0</v>
      </c>
      <c r="AI47" s="138">
        <v>0</v>
      </c>
      <c r="AJ47" s="140">
        <f t="shared" si="2"/>
        <v>0</v>
      </c>
      <c r="AK47" s="138">
        <v>0</v>
      </c>
      <c r="AL47" s="138">
        <v>0</v>
      </c>
      <c r="AM47" s="138"/>
      <c r="AN47" s="138">
        <v>0</v>
      </c>
      <c r="AO47" s="138">
        <f t="shared" si="0"/>
        <v>0</v>
      </c>
      <c r="AP47" s="138">
        <v>0</v>
      </c>
      <c r="AQ47" s="140">
        <f>AR47+BB47</f>
        <v>6.8</v>
      </c>
      <c r="AR47" s="138">
        <v>6.79</v>
      </c>
      <c r="AS47" s="126">
        <f>1506.667098-2.19</f>
        <v>1504.4770979999998</v>
      </c>
      <c r="AT47" s="138"/>
      <c r="AU47" s="138"/>
      <c r="AV47" s="138">
        <v>0</v>
      </c>
      <c r="AW47" s="138">
        <v>0</v>
      </c>
      <c r="AX47" s="138">
        <v>0</v>
      </c>
      <c r="AY47" s="138">
        <v>0</v>
      </c>
      <c r="AZ47" s="138">
        <v>0</v>
      </c>
      <c r="BA47" s="138">
        <v>0</v>
      </c>
      <c r="BB47" s="138">
        <v>0.01</v>
      </c>
      <c r="BC47" s="138">
        <v>0</v>
      </c>
      <c r="BD47" s="138">
        <v>0</v>
      </c>
      <c r="BE47" s="140">
        <f t="shared" si="4"/>
        <v>0</v>
      </c>
      <c r="BF47" s="138">
        <v>0</v>
      </c>
      <c r="BG47" s="138">
        <v>0</v>
      </c>
      <c r="BH47" s="138">
        <v>0</v>
      </c>
      <c r="BI47" s="129">
        <v>0</v>
      </c>
      <c r="BJ47" s="138"/>
      <c r="BK47" s="138"/>
      <c r="BL47" s="138"/>
      <c r="BM47" s="138"/>
      <c r="BN47" s="138"/>
      <c r="BO47" s="127">
        <v>10.51</v>
      </c>
      <c r="BP47" s="134">
        <f>1523.997098-BP48</f>
        <v>1518.8770980000002</v>
      </c>
      <c r="BQ47" s="206"/>
      <c r="BR47" s="205">
        <v>6.8199999999999363</v>
      </c>
    </row>
    <row r="48" spans="1:70" s="207" customFormat="1" ht="18" customHeight="1" x14ac:dyDescent="0.25">
      <c r="A48" s="210" t="s">
        <v>142</v>
      </c>
      <c r="B48" s="136" t="s">
        <v>143</v>
      </c>
      <c r="C48" s="135" t="s">
        <v>144</v>
      </c>
      <c r="D48" s="137">
        <v>2.19</v>
      </c>
      <c r="E48" s="129"/>
      <c r="F48" s="138"/>
      <c r="G48" s="138"/>
      <c r="H48" s="138"/>
      <c r="I48" s="138"/>
      <c r="J48" s="138"/>
      <c r="K48" s="138"/>
      <c r="L48" s="138"/>
      <c r="M48" s="138"/>
      <c r="N48" s="138"/>
      <c r="O48" s="138"/>
      <c r="P48" s="138"/>
      <c r="Q48" s="138"/>
      <c r="R48" s="138"/>
      <c r="S48" s="139"/>
      <c r="T48" s="138"/>
      <c r="U48" s="138"/>
      <c r="V48" s="138"/>
      <c r="W48" s="138"/>
      <c r="X48" s="138"/>
      <c r="Y48" s="140">
        <f t="shared" si="1"/>
        <v>0</v>
      </c>
      <c r="Z48" s="138"/>
      <c r="AA48" s="138"/>
      <c r="AB48" s="138"/>
      <c r="AC48" s="138"/>
      <c r="AD48" s="138"/>
      <c r="AE48" s="138"/>
      <c r="AF48" s="138"/>
      <c r="AG48" s="138"/>
      <c r="AH48" s="138"/>
      <c r="AI48" s="138"/>
      <c r="AJ48" s="140">
        <f t="shared" si="2"/>
        <v>0</v>
      </c>
      <c r="AK48" s="138"/>
      <c r="AL48" s="138"/>
      <c r="AM48" s="138"/>
      <c r="AN48" s="138"/>
      <c r="AO48" s="138">
        <f t="shared" si="0"/>
        <v>0</v>
      </c>
      <c r="AP48" s="138"/>
      <c r="AQ48" s="140"/>
      <c r="AR48" s="138"/>
      <c r="AS48" s="138"/>
      <c r="AT48" s="126">
        <v>2.19</v>
      </c>
      <c r="AU48" s="138"/>
      <c r="AV48" s="138"/>
      <c r="AW48" s="138"/>
      <c r="AX48" s="138"/>
      <c r="AY48" s="138"/>
      <c r="AZ48" s="138"/>
      <c r="BA48" s="138">
        <v>0</v>
      </c>
      <c r="BB48" s="138"/>
      <c r="BC48" s="138"/>
      <c r="BD48" s="138"/>
      <c r="BE48" s="140">
        <f t="shared" si="4"/>
        <v>0</v>
      </c>
      <c r="BF48" s="138"/>
      <c r="BG48" s="138"/>
      <c r="BH48" s="138"/>
      <c r="BI48" s="129"/>
      <c r="BJ48" s="138"/>
      <c r="BK48" s="138"/>
      <c r="BL48" s="138"/>
      <c r="BM48" s="138"/>
      <c r="BN48" s="138"/>
      <c r="BO48" s="127"/>
      <c r="BP48" s="134">
        <v>5.12</v>
      </c>
      <c r="BQ48" s="206"/>
      <c r="BR48" s="205">
        <f>BP48-D48</f>
        <v>2.93</v>
      </c>
    </row>
    <row r="49" spans="1:70" s="207" customFormat="1" ht="18" customHeight="1" x14ac:dyDescent="0.25">
      <c r="A49" s="210" t="s">
        <v>145</v>
      </c>
      <c r="B49" s="136" t="s">
        <v>146</v>
      </c>
      <c r="C49" s="135" t="s">
        <v>147</v>
      </c>
      <c r="D49" s="137"/>
      <c r="E49" s="129"/>
      <c r="F49" s="138"/>
      <c r="G49" s="138"/>
      <c r="H49" s="138"/>
      <c r="I49" s="138"/>
      <c r="J49" s="138"/>
      <c r="K49" s="138"/>
      <c r="L49" s="138"/>
      <c r="M49" s="138"/>
      <c r="N49" s="138"/>
      <c r="O49" s="138"/>
      <c r="P49" s="138"/>
      <c r="Q49" s="138"/>
      <c r="R49" s="138"/>
      <c r="S49" s="139"/>
      <c r="T49" s="138"/>
      <c r="U49" s="138"/>
      <c r="V49" s="138"/>
      <c r="W49" s="138"/>
      <c r="X49" s="138"/>
      <c r="Y49" s="140">
        <f t="shared" si="1"/>
        <v>0</v>
      </c>
      <c r="Z49" s="138"/>
      <c r="AA49" s="138"/>
      <c r="AB49" s="138"/>
      <c r="AC49" s="138"/>
      <c r="AD49" s="138"/>
      <c r="AE49" s="138"/>
      <c r="AF49" s="138"/>
      <c r="AG49" s="138"/>
      <c r="AH49" s="138"/>
      <c r="AI49" s="138"/>
      <c r="AJ49" s="140">
        <f t="shared" si="2"/>
        <v>0</v>
      </c>
      <c r="AK49" s="138"/>
      <c r="AL49" s="138"/>
      <c r="AM49" s="138"/>
      <c r="AN49" s="138"/>
      <c r="AO49" s="138">
        <f t="shared" si="0"/>
        <v>0</v>
      </c>
      <c r="AP49" s="138"/>
      <c r="AQ49" s="140"/>
      <c r="AR49" s="138"/>
      <c r="AS49" s="138"/>
      <c r="AT49" s="138"/>
      <c r="AU49" s="126"/>
      <c r="AV49" s="138"/>
      <c r="AW49" s="138"/>
      <c r="AX49" s="138"/>
      <c r="AY49" s="138"/>
      <c r="AZ49" s="138"/>
      <c r="BA49" s="138">
        <v>0</v>
      </c>
      <c r="BB49" s="138"/>
      <c r="BC49" s="138"/>
      <c r="BD49" s="138"/>
      <c r="BE49" s="140">
        <f t="shared" si="4"/>
        <v>0</v>
      </c>
      <c r="BF49" s="138"/>
      <c r="BG49" s="138"/>
      <c r="BH49" s="138"/>
      <c r="BI49" s="129"/>
      <c r="BJ49" s="138"/>
      <c r="BK49" s="138"/>
      <c r="BL49" s="138"/>
      <c r="BM49" s="138"/>
      <c r="BN49" s="138"/>
      <c r="BO49" s="127"/>
      <c r="BP49" s="134"/>
      <c r="BQ49" s="206"/>
      <c r="BR49" s="205"/>
    </row>
    <row r="50" spans="1:70" s="207" customFormat="1" ht="22.8" customHeight="1" x14ac:dyDescent="0.25">
      <c r="A50" s="210" t="s">
        <v>148</v>
      </c>
      <c r="B50" s="136" t="s">
        <v>149</v>
      </c>
      <c r="C50" s="135" t="s">
        <v>150</v>
      </c>
      <c r="D50" s="137">
        <v>14.16137</v>
      </c>
      <c r="E50" s="129">
        <v>0</v>
      </c>
      <c r="F50" s="138">
        <v>0</v>
      </c>
      <c r="G50" s="138">
        <v>0</v>
      </c>
      <c r="H50" s="138"/>
      <c r="I50" s="138">
        <v>0</v>
      </c>
      <c r="J50" s="138">
        <v>0</v>
      </c>
      <c r="K50" s="138">
        <v>0</v>
      </c>
      <c r="L50" s="138">
        <v>0</v>
      </c>
      <c r="M50" s="138">
        <v>0</v>
      </c>
      <c r="N50" s="138">
        <v>0</v>
      </c>
      <c r="O50" s="138">
        <v>0</v>
      </c>
      <c r="P50" s="138"/>
      <c r="Q50" s="138">
        <v>0</v>
      </c>
      <c r="R50" s="138">
        <v>0</v>
      </c>
      <c r="S50" s="139">
        <v>0</v>
      </c>
      <c r="T50" s="138">
        <v>0</v>
      </c>
      <c r="U50" s="138">
        <v>0</v>
      </c>
      <c r="V50" s="138">
        <v>0</v>
      </c>
      <c r="W50" s="138">
        <v>0</v>
      </c>
      <c r="X50" s="138">
        <v>0</v>
      </c>
      <c r="Y50" s="140">
        <f t="shared" si="1"/>
        <v>0</v>
      </c>
      <c r="Z50" s="138">
        <v>0</v>
      </c>
      <c r="AA50" s="138">
        <v>0</v>
      </c>
      <c r="AB50" s="138">
        <v>0</v>
      </c>
      <c r="AC50" s="138">
        <v>0</v>
      </c>
      <c r="AD50" s="138">
        <v>0</v>
      </c>
      <c r="AE50" s="138"/>
      <c r="AF50" s="138"/>
      <c r="AG50" s="138"/>
      <c r="AH50" s="138">
        <v>0</v>
      </c>
      <c r="AI50" s="138">
        <v>0</v>
      </c>
      <c r="AJ50" s="140">
        <f t="shared" si="2"/>
        <v>0</v>
      </c>
      <c r="AK50" s="138">
        <v>0</v>
      </c>
      <c r="AL50" s="138">
        <v>0</v>
      </c>
      <c r="AM50" s="138"/>
      <c r="AN50" s="138">
        <v>0</v>
      </c>
      <c r="AO50" s="138">
        <f t="shared" si="0"/>
        <v>0</v>
      </c>
      <c r="AP50" s="138">
        <v>0</v>
      </c>
      <c r="AQ50" s="140"/>
      <c r="AR50" s="138">
        <v>0</v>
      </c>
      <c r="AS50" s="138">
        <v>0</v>
      </c>
      <c r="AT50" s="138"/>
      <c r="AU50" s="138"/>
      <c r="AV50" s="126">
        <v>14.16137</v>
      </c>
      <c r="AW50" s="138">
        <v>0</v>
      </c>
      <c r="AX50" s="138">
        <v>0</v>
      </c>
      <c r="AY50" s="138">
        <v>0</v>
      </c>
      <c r="AZ50" s="138">
        <v>0</v>
      </c>
      <c r="BA50" s="138">
        <v>0</v>
      </c>
      <c r="BB50" s="138">
        <v>0</v>
      </c>
      <c r="BC50" s="138">
        <v>0</v>
      </c>
      <c r="BD50" s="138">
        <v>0</v>
      </c>
      <c r="BE50" s="140">
        <f t="shared" si="4"/>
        <v>0</v>
      </c>
      <c r="BF50" s="138">
        <v>0</v>
      </c>
      <c r="BG50" s="138">
        <v>0</v>
      </c>
      <c r="BH50" s="138">
        <v>0</v>
      </c>
      <c r="BI50" s="129">
        <v>0</v>
      </c>
      <c r="BJ50" s="138"/>
      <c r="BK50" s="138"/>
      <c r="BL50" s="138"/>
      <c r="BM50" s="138"/>
      <c r="BN50" s="138"/>
      <c r="BO50" s="127">
        <v>0</v>
      </c>
      <c r="BP50" s="134">
        <v>29.001370000000001</v>
      </c>
      <c r="BQ50" s="206"/>
      <c r="BR50" s="205">
        <v>14.840000000000002</v>
      </c>
    </row>
    <row r="51" spans="1:70" s="207" customFormat="1" ht="18" customHeight="1" x14ac:dyDescent="0.25">
      <c r="A51" s="210" t="s">
        <v>151</v>
      </c>
      <c r="B51" s="136" t="s">
        <v>152</v>
      </c>
      <c r="C51" s="135" t="s">
        <v>153</v>
      </c>
      <c r="D51" s="137">
        <v>2.5801480000000003</v>
      </c>
      <c r="E51" s="129">
        <v>0</v>
      </c>
      <c r="F51" s="138">
        <v>0</v>
      </c>
      <c r="G51" s="138">
        <v>0</v>
      </c>
      <c r="H51" s="138"/>
      <c r="I51" s="138">
        <v>0</v>
      </c>
      <c r="J51" s="138">
        <v>0</v>
      </c>
      <c r="K51" s="138">
        <v>0</v>
      </c>
      <c r="L51" s="138">
        <v>0</v>
      </c>
      <c r="M51" s="138">
        <v>0</v>
      </c>
      <c r="N51" s="138">
        <v>0</v>
      </c>
      <c r="O51" s="138">
        <v>0</v>
      </c>
      <c r="P51" s="138"/>
      <c r="Q51" s="138">
        <v>0</v>
      </c>
      <c r="R51" s="138">
        <v>0</v>
      </c>
      <c r="S51" s="139">
        <v>0</v>
      </c>
      <c r="T51" s="138">
        <v>0.35580000000000001</v>
      </c>
      <c r="U51" s="138">
        <v>2.2200000000000002</v>
      </c>
      <c r="V51" s="138">
        <v>0</v>
      </c>
      <c r="W51" s="138">
        <v>0</v>
      </c>
      <c r="X51" s="138">
        <v>0</v>
      </c>
      <c r="Y51" s="140">
        <f t="shared" si="1"/>
        <v>0</v>
      </c>
      <c r="Z51" s="138">
        <v>0</v>
      </c>
      <c r="AA51" s="138">
        <v>0</v>
      </c>
      <c r="AB51" s="138">
        <v>0</v>
      </c>
      <c r="AC51" s="138">
        <v>0</v>
      </c>
      <c r="AD51" s="138">
        <v>0</v>
      </c>
      <c r="AE51" s="138"/>
      <c r="AF51" s="138"/>
      <c r="AG51" s="138"/>
      <c r="AH51" s="138">
        <v>0</v>
      </c>
      <c r="AI51" s="138">
        <v>0</v>
      </c>
      <c r="AJ51" s="140">
        <f t="shared" si="2"/>
        <v>0</v>
      </c>
      <c r="AK51" s="138">
        <v>0</v>
      </c>
      <c r="AL51" s="138">
        <v>0</v>
      </c>
      <c r="AM51" s="138"/>
      <c r="AN51" s="138">
        <v>0</v>
      </c>
      <c r="AO51" s="138">
        <f t="shared" si="0"/>
        <v>0</v>
      </c>
      <c r="AP51" s="138">
        <v>0</v>
      </c>
      <c r="AQ51" s="140"/>
      <c r="AR51" s="138">
        <v>0</v>
      </c>
      <c r="AS51" s="138">
        <v>0</v>
      </c>
      <c r="AT51" s="138"/>
      <c r="AU51" s="138"/>
      <c r="AV51" s="138">
        <v>0</v>
      </c>
      <c r="AW51" s="126">
        <v>4.3479999999998381E-3</v>
      </c>
      <c r="AX51" s="138">
        <v>0</v>
      </c>
      <c r="AY51" s="138">
        <v>0</v>
      </c>
      <c r="AZ51" s="138">
        <v>0</v>
      </c>
      <c r="BA51" s="138">
        <v>0</v>
      </c>
      <c r="BB51" s="138">
        <v>0</v>
      </c>
      <c r="BC51" s="138">
        <v>0</v>
      </c>
      <c r="BD51" s="138">
        <v>0</v>
      </c>
      <c r="BE51" s="140">
        <f t="shared" si="4"/>
        <v>0</v>
      </c>
      <c r="BF51" s="138">
        <v>0</v>
      </c>
      <c r="BG51" s="138">
        <v>0</v>
      </c>
      <c r="BH51" s="138">
        <v>0</v>
      </c>
      <c r="BI51" s="129">
        <v>0</v>
      </c>
      <c r="BJ51" s="138"/>
      <c r="BK51" s="138"/>
      <c r="BL51" s="138"/>
      <c r="BM51" s="138"/>
      <c r="BN51" s="138"/>
      <c r="BO51" s="127">
        <v>2.5758000000000001</v>
      </c>
      <c r="BP51" s="134">
        <v>4.0043479999999994</v>
      </c>
      <c r="BQ51" s="206"/>
      <c r="BR51" s="205">
        <v>1.424199999999999</v>
      </c>
    </row>
    <row r="52" spans="1:70" s="207" customFormat="1" ht="18" customHeight="1" x14ac:dyDescent="0.25">
      <c r="A52" s="210" t="s">
        <v>154</v>
      </c>
      <c r="B52" s="136" t="s">
        <v>155</v>
      </c>
      <c r="C52" s="194" t="s">
        <v>156</v>
      </c>
      <c r="D52" s="137">
        <v>0.78360000000000007</v>
      </c>
      <c r="E52" s="129">
        <v>0</v>
      </c>
      <c r="F52" s="138">
        <v>0</v>
      </c>
      <c r="G52" s="138">
        <v>0</v>
      </c>
      <c r="H52" s="138"/>
      <c r="I52" s="138">
        <v>0</v>
      </c>
      <c r="J52" s="138">
        <v>0</v>
      </c>
      <c r="K52" s="138">
        <v>0</v>
      </c>
      <c r="L52" s="138">
        <v>0</v>
      </c>
      <c r="M52" s="138">
        <v>0</v>
      </c>
      <c r="N52" s="138">
        <v>0</v>
      </c>
      <c r="O52" s="138">
        <v>0</v>
      </c>
      <c r="P52" s="138"/>
      <c r="Q52" s="138">
        <v>0</v>
      </c>
      <c r="R52" s="138">
        <v>0</v>
      </c>
      <c r="S52" s="139">
        <v>0</v>
      </c>
      <c r="T52" s="138">
        <v>0</v>
      </c>
      <c r="U52" s="138">
        <v>0</v>
      </c>
      <c r="V52" s="138">
        <v>0</v>
      </c>
      <c r="W52" s="138">
        <v>0</v>
      </c>
      <c r="X52" s="138">
        <v>0</v>
      </c>
      <c r="Y52" s="140">
        <f t="shared" si="1"/>
        <v>0</v>
      </c>
      <c r="Z52" s="138">
        <v>0</v>
      </c>
      <c r="AA52" s="138">
        <v>0</v>
      </c>
      <c r="AB52" s="138">
        <v>0</v>
      </c>
      <c r="AC52" s="138">
        <v>0</v>
      </c>
      <c r="AD52" s="138">
        <v>0</v>
      </c>
      <c r="AE52" s="138"/>
      <c r="AF52" s="138"/>
      <c r="AG52" s="138"/>
      <c r="AH52" s="138">
        <v>0</v>
      </c>
      <c r="AI52" s="138">
        <v>0</v>
      </c>
      <c r="AJ52" s="140">
        <f t="shared" si="2"/>
        <v>0</v>
      </c>
      <c r="AK52" s="138">
        <v>0</v>
      </c>
      <c r="AL52" s="138">
        <v>0</v>
      </c>
      <c r="AM52" s="138"/>
      <c r="AN52" s="138">
        <v>0</v>
      </c>
      <c r="AO52" s="138">
        <f t="shared" si="0"/>
        <v>0</v>
      </c>
      <c r="AP52" s="138">
        <v>0</v>
      </c>
      <c r="AQ52" s="140"/>
      <c r="AR52" s="138">
        <v>0</v>
      </c>
      <c r="AS52" s="138">
        <v>0</v>
      </c>
      <c r="AT52" s="138"/>
      <c r="AU52" s="138"/>
      <c r="AV52" s="138">
        <v>0</v>
      </c>
      <c r="AW52" s="138">
        <v>0</v>
      </c>
      <c r="AX52" s="126">
        <v>0.78360000000000007</v>
      </c>
      <c r="AY52" s="138">
        <v>0</v>
      </c>
      <c r="AZ52" s="138">
        <v>0</v>
      </c>
      <c r="BA52" s="138">
        <v>0</v>
      </c>
      <c r="BB52" s="138">
        <v>0</v>
      </c>
      <c r="BC52" s="138">
        <v>0</v>
      </c>
      <c r="BD52" s="138">
        <v>0</v>
      </c>
      <c r="BE52" s="140">
        <f t="shared" si="4"/>
        <v>0</v>
      </c>
      <c r="BF52" s="138">
        <v>0</v>
      </c>
      <c r="BG52" s="138">
        <v>0</v>
      </c>
      <c r="BH52" s="138">
        <v>0</v>
      </c>
      <c r="BI52" s="129">
        <v>0</v>
      </c>
      <c r="BJ52" s="138"/>
      <c r="BK52" s="138"/>
      <c r="BL52" s="138"/>
      <c r="BM52" s="138"/>
      <c r="BN52" s="138"/>
      <c r="BO52" s="127">
        <v>0</v>
      </c>
      <c r="BP52" s="134">
        <v>1.1036000000000001</v>
      </c>
      <c r="BQ52" s="206"/>
      <c r="BR52" s="205">
        <v>0.32000000000000006</v>
      </c>
    </row>
    <row r="53" spans="1:70" s="207" customFormat="1" ht="25.2" customHeight="1" x14ac:dyDescent="0.25">
      <c r="A53" s="210" t="s">
        <v>157</v>
      </c>
      <c r="B53" s="136" t="s">
        <v>158</v>
      </c>
      <c r="C53" s="135" t="s">
        <v>159</v>
      </c>
      <c r="D53" s="137">
        <v>0.38779000000000002</v>
      </c>
      <c r="E53" s="129">
        <v>0</v>
      </c>
      <c r="F53" s="138">
        <v>0</v>
      </c>
      <c r="G53" s="138">
        <v>0</v>
      </c>
      <c r="H53" s="138"/>
      <c r="I53" s="138">
        <v>0</v>
      </c>
      <c r="J53" s="138">
        <v>0</v>
      </c>
      <c r="K53" s="138">
        <v>0</v>
      </c>
      <c r="L53" s="138">
        <v>0</v>
      </c>
      <c r="M53" s="138">
        <v>0</v>
      </c>
      <c r="N53" s="138">
        <v>0</v>
      </c>
      <c r="O53" s="138">
        <v>0</v>
      </c>
      <c r="P53" s="138"/>
      <c r="Q53" s="138">
        <v>0</v>
      </c>
      <c r="R53" s="138">
        <v>0</v>
      </c>
      <c r="S53" s="139">
        <v>0</v>
      </c>
      <c r="T53" s="138">
        <v>0</v>
      </c>
      <c r="U53" s="138">
        <v>0</v>
      </c>
      <c r="V53" s="138">
        <v>0</v>
      </c>
      <c r="W53" s="138">
        <v>0</v>
      </c>
      <c r="X53" s="138">
        <v>0</v>
      </c>
      <c r="Y53" s="140">
        <f t="shared" si="1"/>
        <v>0</v>
      </c>
      <c r="Z53" s="138">
        <v>0</v>
      </c>
      <c r="AA53" s="138">
        <v>0</v>
      </c>
      <c r="AB53" s="138">
        <v>0</v>
      </c>
      <c r="AC53" s="138">
        <v>0</v>
      </c>
      <c r="AD53" s="138">
        <v>0</v>
      </c>
      <c r="AE53" s="138"/>
      <c r="AF53" s="138"/>
      <c r="AG53" s="138"/>
      <c r="AH53" s="138">
        <v>0</v>
      </c>
      <c r="AI53" s="138">
        <v>0</v>
      </c>
      <c r="AJ53" s="140">
        <f t="shared" si="2"/>
        <v>0</v>
      </c>
      <c r="AK53" s="138">
        <v>0</v>
      </c>
      <c r="AL53" s="138">
        <v>0</v>
      </c>
      <c r="AM53" s="138"/>
      <c r="AN53" s="138">
        <v>0</v>
      </c>
      <c r="AO53" s="138">
        <f t="shared" si="0"/>
        <v>0</v>
      </c>
      <c r="AP53" s="138">
        <v>0</v>
      </c>
      <c r="AQ53" s="140"/>
      <c r="AR53" s="138">
        <v>0</v>
      </c>
      <c r="AS53" s="138">
        <v>0</v>
      </c>
      <c r="AT53" s="138"/>
      <c r="AU53" s="138"/>
      <c r="AV53" s="138">
        <v>0</v>
      </c>
      <c r="AW53" s="138">
        <v>0</v>
      </c>
      <c r="AX53" s="138">
        <v>0</v>
      </c>
      <c r="AY53" s="126">
        <v>0.38779000000000002</v>
      </c>
      <c r="AZ53" s="138">
        <v>0</v>
      </c>
      <c r="BA53" s="138">
        <v>0</v>
      </c>
      <c r="BB53" s="138">
        <v>0</v>
      </c>
      <c r="BC53" s="138">
        <v>0</v>
      </c>
      <c r="BD53" s="138">
        <v>0</v>
      </c>
      <c r="BE53" s="140">
        <f t="shared" si="4"/>
        <v>0</v>
      </c>
      <c r="BF53" s="138">
        <v>0</v>
      </c>
      <c r="BG53" s="138">
        <v>0</v>
      </c>
      <c r="BH53" s="138">
        <v>0</v>
      </c>
      <c r="BI53" s="129">
        <v>0</v>
      </c>
      <c r="BJ53" s="138"/>
      <c r="BK53" s="138"/>
      <c r="BL53" s="138"/>
      <c r="BM53" s="138"/>
      <c r="BN53" s="138"/>
      <c r="BO53" s="127">
        <v>0</v>
      </c>
      <c r="BP53" s="134">
        <v>0.38779000000000002</v>
      </c>
      <c r="BQ53" s="206"/>
      <c r="BR53" s="205">
        <v>0</v>
      </c>
    </row>
    <row r="54" spans="1:70" s="207" customFormat="1" ht="18" customHeight="1" x14ac:dyDescent="0.25">
      <c r="A54" s="208" t="s">
        <v>160</v>
      </c>
      <c r="B54" s="136" t="s">
        <v>161</v>
      </c>
      <c r="C54" s="194" t="s">
        <v>162</v>
      </c>
      <c r="D54" s="137">
        <v>6.1999900000000006</v>
      </c>
      <c r="E54" s="129">
        <v>0</v>
      </c>
      <c r="F54" s="138">
        <v>0</v>
      </c>
      <c r="G54" s="138">
        <v>0</v>
      </c>
      <c r="H54" s="138"/>
      <c r="I54" s="138">
        <v>0</v>
      </c>
      <c r="J54" s="138">
        <v>0</v>
      </c>
      <c r="K54" s="138">
        <v>0</v>
      </c>
      <c r="L54" s="138">
        <v>0</v>
      </c>
      <c r="M54" s="138">
        <v>0</v>
      </c>
      <c r="N54" s="138">
        <v>0</v>
      </c>
      <c r="O54" s="138">
        <v>0</v>
      </c>
      <c r="P54" s="138"/>
      <c r="Q54" s="138">
        <v>0</v>
      </c>
      <c r="R54" s="138">
        <v>0</v>
      </c>
      <c r="S54" s="139">
        <v>0</v>
      </c>
      <c r="T54" s="138">
        <v>0</v>
      </c>
      <c r="U54" s="138">
        <v>0</v>
      </c>
      <c r="V54" s="138">
        <v>0</v>
      </c>
      <c r="W54" s="138">
        <v>0</v>
      </c>
      <c r="X54" s="138">
        <v>0</v>
      </c>
      <c r="Y54" s="140">
        <f t="shared" si="1"/>
        <v>0.22</v>
      </c>
      <c r="Z54" s="138">
        <v>0</v>
      </c>
      <c r="AA54" s="138">
        <v>0</v>
      </c>
      <c r="AB54" s="138">
        <v>0</v>
      </c>
      <c r="AC54" s="138">
        <v>0.22</v>
      </c>
      <c r="AD54" s="138">
        <v>0</v>
      </c>
      <c r="AE54" s="138"/>
      <c r="AF54" s="138"/>
      <c r="AG54" s="138"/>
      <c r="AH54" s="138">
        <v>0</v>
      </c>
      <c r="AI54" s="138">
        <v>0</v>
      </c>
      <c r="AJ54" s="140">
        <f t="shared" si="2"/>
        <v>0</v>
      </c>
      <c r="AK54" s="138">
        <v>0</v>
      </c>
      <c r="AL54" s="138">
        <v>0</v>
      </c>
      <c r="AM54" s="138"/>
      <c r="AN54" s="138">
        <v>0</v>
      </c>
      <c r="AO54" s="138">
        <f t="shared" si="0"/>
        <v>0</v>
      </c>
      <c r="AP54" s="138">
        <v>0</v>
      </c>
      <c r="AQ54" s="140">
        <f>BA54</f>
        <v>0.19</v>
      </c>
      <c r="AR54" s="138">
        <v>0</v>
      </c>
      <c r="AS54" s="138">
        <v>0</v>
      </c>
      <c r="AT54" s="138"/>
      <c r="AU54" s="138"/>
      <c r="AV54" s="138">
        <v>0</v>
      </c>
      <c r="AW54" s="138">
        <v>0</v>
      </c>
      <c r="AX54" s="138">
        <v>0</v>
      </c>
      <c r="AY54" s="138">
        <v>0</v>
      </c>
      <c r="AZ54" s="126">
        <v>5.7899900000000004</v>
      </c>
      <c r="BA54" s="138">
        <v>0.19</v>
      </c>
      <c r="BB54" s="138">
        <v>0</v>
      </c>
      <c r="BC54" s="138">
        <v>0</v>
      </c>
      <c r="BD54" s="138">
        <v>0</v>
      </c>
      <c r="BE54" s="140">
        <f t="shared" si="4"/>
        <v>0</v>
      </c>
      <c r="BF54" s="138">
        <v>0</v>
      </c>
      <c r="BG54" s="138">
        <v>0</v>
      </c>
      <c r="BH54" s="138">
        <v>0</v>
      </c>
      <c r="BI54" s="129">
        <v>0</v>
      </c>
      <c r="BJ54" s="138"/>
      <c r="BK54" s="138"/>
      <c r="BL54" s="138"/>
      <c r="BM54" s="138"/>
      <c r="BN54" s="138"/>
      <c r="BO54" s="127">
        <v>0.41000000000000003</v>
      </c>
      <c r="BP54" s="134">
        <v>7.7899899999999995</v>
      </c>
      <c r="BQ54" s="206"/>
      <c r="BR54" s="205">
        <v>1.589999999999999</v>
      </c>
    </row>
    <row r="55" spans="1:70" s="207" customFormat="1" ht="27" customHeight="1" x14ac:dyDescent="0.25">
      <c r="A55" s="210" t="s">
        <v>163</v>
      </c>
      <c r="B55" s="136" t="s">
        <v>164</v>
      </c>
      <c r="C55" s="193" t="s">
        <v>165</v>
      </c>
      <c r="D55" s="173">
        <v>7.7920439999999997</v>
      </c>
      <c r="E55" s="129">
        <v>0</v>
      </c>
      <c r="F55" s="138">
        <v>0</v>
      </c>
      <c r="G55" s="138">
        <v>0</v>
      </c>
      <c r="H55" s="138"/>
      <c r="I55" s="138">
        <v>0</v>
      </c>
      <c r="J55" s="138">
        <v>0</v>
      </c>
      <c r="K55" s="138">
        <v>0</v>
      </c>
      <c r="L55" s="138">
        <v>0</v>
      </c>
      <c r="M55" s="138">
        <v>0</v>
      </c>
      <c r="N55" s="138">
        <v>0</v>
      </c>
      <c r="O55" s="138">
        <v>0</v>
      </c>
      <c r="P55" s="138"/>
      <c r="Q55" s="138">
        <v>0</v>
      </c>
      <c r="R55" s="138">
        <v>0</v>
      </c>
      <c r="S55" s="139">
        <v>0</v>
      </c>
      <c r="T55" s="138">
        <v>0</v>
      </c>
      <c r="U55" s="138">
        <v>0</v>
      </c>
      <c r="V55" s="138">
        <v>0</v>
      </c>
      <c r="W55" s="138">
        <v>0</v>
      </c>
      <c r="X55" s="138">
        <v>0</v>
      </c>
      <c r="Y55" s="140">
        <f t="shared" si="1"/>
        <v>0.12920000000000001</v>
      </c>
      <c r="Z55" s="138">
        <v>0</v>
      </c>
      <c r="AA55" s="138">
        <v>0</v>
      </c>
      <c r="AB55" s="138">
        <v>0</v>
      </c>
      <c r="AC55" s="138">
        <v>0.12920000000000001</v>
      </c>
      <c r="AD55" s="138">
        <v>0</v>
      </c>
      <c r="AE55" s="138"/>
      <c r="AF55" s="138"/>
      <c r="AG55" s="138"/>
      <c r="AH55" s="138">
        <v>0</v>
      </c>
      <c r="AI55" s="138">
        <v>0</v>
      </c>
      <c r="AJ55" s="140">
        <f t="shared" si="2"/>
        <v>0</v>
      </c>
      <c r="AK55" s="138">
        <v>0</v>
      </c>
      <c r="AL55" s="138">
        <v>0</v>
      </c>
      <c r="AM55" s="138"/>
      <c r="AN55" s="138">
        <v>0</v>
      </c>
      <c r="AO55" s="138">
        <f t="shared" si="0"/>
        <v>0</v>
      </c>
      <c r="AP55" s="138">
        <v>0</v>
      </c>
      <c r="AQ55" s="140"/>
      <c r="AR55" s="138">
        <v>0</v>
      </c>
      <c r="AS55" s="138">
        <v>0</v>
      </c>
      <c r="AT55" s="138"/>
      <c r="AU55" s="138"/>
      <c r="AV55" s="138">
        <v>0</v>
      </c>
      <c r="AW55" s="138">
        <v>0</v>
      </c>
      <c r="AX55" s="138">
        <v>0</v>
      </c>
      <c r="AY55" s="138">
        <v>0</v>
      </c>
      <c r="AZ55" s="138">
        <v>0</v>
      </c>
      <c r="BA55" s="126">
        <v>7.6628439999999998</v>
      </c>
      <c r="BB55" s="138">
        <v>0</v>
      </c>
      <c r="BC55" s="138">
        <v>0</v>
      </c>
      <c r="BD55" s="138">
        <v>0</v>
      </c>
      <c r="BE55" s="140">
        <f t="shared" si="4"/>
        <v>0</v>
      </c>
      <c r="BF55" s="138">
        <v>0</v>
      </c>
      <c r="BG55" s="138">
        <v>0</v>
      </c>
      <c r="BH55" s="138">
        <v>0</v>
      </c>
      <c r="BI55" s="129">
        <v>0</v>
      </c>
      <c r="BJ55" s="138"/>
      <c r="BK55" s="138"/>
      <c r="BL55" s="138"/>
      <c r="BM55" s="138"/>
      <c r="BN55" s="138"/>
      <c r="BO55" s="127">
        <v>0.12920000000000001</v>
      </c>
      <c r="BP55" s="134">
        <v>11.342843999999998</v>
      </c>
      <c r="BQ55" s="206"/>
      <c r="BR55" s="205">
        <v>3.550799999999998</v>
      </c>
    </row>
    <row r="56" spans="1:70" s="207" customFormat="1" ht="18" customHeight="1" x14ac:dyDescent="0.25">
      <c r="A56" s="210" t="s">
        <v>166</v>
      </c>
      <c r="B56" s="211" t="s">
        <v>167</v>
      </c>
      <c r="C56" s="193" t="s">
        <v>168</v>
      </c>
      <c r="D56" s="173">
        <v>25.797039999999996</v>
      </c>
      <c r="E56" s="129">
        <v>0</v>
      </c>
      <c r="F56" s="138">
        <v>0</v>
      </c>
      <c r="G56" s="138">
        <v>0</v>
      </c>
      <c r="H56" s="138"/>
      <c r="I56" s="138">
        <v>0</v>
      </c>
      <c r="J56" s="138">
        <v>0</v>
      </c>
      <c r="K56" s="138">
        <v>0</v>
      </c>
      <c r="L56" s="138">
        <v>0</v>
      </c>
      <c r="M56" s="138">
        <v>0</v>
      </c>
      <c r="N56" s="138">
        <v>0</v>
      </c>
      <c r="O56" s="138">
        <v>0</v>
      </c>
      <c r="P56" s="138"/>
      <c r="Q56" s="138">
        <v>0</v>
      </c>
      <c r="R56" s="138">
        <v>0</v>
      </c>
      <c r="S56" s="139">
        <v>0</v>
      </c>
      <c r="T56" s="138">
        <v>0</v>
      </c>
      <c r="U56" s="138">
        <v>0</v>
      </c>
      <c r="V56" s="138">
        <v>0</v>
      </c>
      <c r="W56" s="138">
        <v>0</v>
      </c>
      <c r="X56" s="138">
        <v>0</v>
      </c>
      <c r="Y56" s="140">
        <f t="shared" si="1"/>
        <v>0</v>
      </c>
      <c r="Z56" s="138">
        <v>0</v>
      </c>
      <c r="AA56" s="138">
        <v>0</v>
      </c>
      <c r="AB56" s="138">
        <v>0</v>
      </c>
      <c r="AC56" s="138">
        <v>0</v>
      </c>
      <c r="AD56" s="138">
        <v>0</v>
      </c>
      <c r="AE56" s="138"/>
      <c r="AF56" s="138"/>
      <c r="AG56" s="138"/>
      <c r="AH56" s="138">
        <v>0</v>
      </c>
      <c r="AI56" s="138">
        <v>0</v>
      </c>
      <c r="AJ56" s="140">
        <f t="shared" si="2"/>
        <v>0</v>
      </c>
      <c r="AK56" s="138">
        <v>0</v>
      </c>
      <c r="AL56" s="138">
        <v>0</v>
      </c>
      <c r="AM56" s="138"/>
      <c r="AN56" s="138">
        <v>0</v>
      </c>
      <c r="AO56" s="138">
        <f t="shared" si="0"/>
        <v>0</v>
      </c>
      <c r="AP56" s="138">
        <v>0</v>
      </c>
      <c r="AQ56" s="140">
        <f t="shared" si="3"/>
        <v>0</v>
      </c>
      <c r="AR56" s="138">
        <v>0</v>
      </c>
      <c r="AS56" s="138">
        <v>0</v>
      </c>
      <c r="AT56" s="138"/>
      <c r="AU56" s="138"/>
      <c r="AV56" s="138">
        <v>0</v>
      </c>
      <c r="AW56" s="138">
        <v>0</v>
      </c>
      <c r="AX56" s="138">
        <v>0</v>
      </c>
      <c r="AY56" s="138">
        <v>0</v>
      </c>
      <c r="AZ56" s="138">
        <v>0</v>
      </c>
      <c r="BA56" s="138">
        <v>0</v>
      </c>
      <c r="BB56" s="126">
        <v>25.797039999999996</v>
      </c>
      <c r="BC56" s="138">
        <v>0</v>
      </c>
      <c r="BD56" s="138">
        <v>0</v>
      </c>
      <c r="BE56" s="140">
        <f t="shared" si="4"/>
        <v>0</v>
      </c>
      <c r="BF56" s="138">
        <v>0</v>
      </c>
      <c r="BG56" s="138">
        <v>0</v>
      </c>
      <c r="BH56" s="138">
        <v>0</v>
      </c>
      <c r="BI56" s="129">
        <v>0</v>
      </c>
      <c r="BJ56" s="138"/>
      <c r="BK56" s="138"/>
      <c r="BL56" s="138"/>
      <c r="BM56" s="138"/>
      <c r="BN56" s="132"/>
      <c r="BO56" s="127">
        <v>0</v>
      </c>
      <c r="BP56" s="134">
        <v>27.997040000000002</v>
      </c>
      <c r="BQ56" s="206"/>
      <c r="BR56" s="205">
        <v>2.2000000000000064</v>
      </c>
    </row>
    <row r="57" spans="1:70" s="191" customFormat="1" ht="18" customHeight="1" x14ac:dyDescent="0.25">
      <c r="A57" s="210" t="s">
        <v>169</v>
      </c>
      <c r="B57" s="211" t="s">
        <v>170</v>
      </c>
      <c r="C57" s="193" t="s">
        <v>171</v>
      </c>
      <c r="D57" s="137">
        <v>4.5711099999999991</v>
      </c>
      <c r="E57" s="156">
        <v>0</v>
      </c>
      <c r="F57" s="138">
        <v>0</v>
      </c>
      <c r="G57" s="138">
        <v>0</v>
      </c>
      <c r="H57" s="138"/>
      <c r="I57" s="138">
        <v>0</v>
      </c>
      <c r="J57" s="138">
        <v>0</v>
      </c>
      <c r="K57" s="138">
        <v>0</v>
      </c>
      <c r="L57" s="138">
        <v>0</v>
      </c>
      <c r="M57" s="138">
        <v>0</v>
      </c>
      <c r="N57" s="138">
        <v>0</v>
      </c>
      <c r="O57" s="138">
        <v>0</v>
      </c>
      <c r="P57" s="138"/>
      <c r="Q57" s="138">
        <v>0</v>
      </c>
      <c r="R57" s="138">
        <v>0</v>
      </c>
      <c r="S57" s="139">
        <v>0</v>
      </c>
      <c r="T57" s="138">
        <v>0</v>
      </c>
      <c r="U57" s="138">
        <v>0</v>
      </c>
      <c r="V57" s="138">
        <v>0</v>
      </c>
      <c r="W57" s="138">
        <v>0</v>
      </c>
      <c r="X57" s="138">
        <v>0</v>
      </c>
      <c r="Y57" s="140">
        <f t="shared" si="1"/>
        <v>0</v>
      </c>
      <c r="Z57" s="138">
        <v>0</v>
      </c>
      <c r="AA57" s="138">
        <v>0</v>
      </c>
      <c r="AB57" s="138">
        <v>0</v>
      </c>
      <c r="AC57" s="138">
        <v>0</v>
      </c>
      <c r="AD57" s="138">
        <v>0</v>
      </c>
      <c r="AE57" s="138"/>
      <c r="AF57" s="138"/>
      <c r="AG57" s="138"/>
      <c r="AH57" s="138">
        <v>0</v>
      </c>
      <c r="AI57" s="138">
        <v>0</v>
      </c>
      <c r="AJ57" s="140">
        <f t="shared" si="2"/>
        <v>0</v>
      </c>
      <c r="AK57" s="138">
        <v>0</v>
      </c>
      <c r="AL57" s="138">
        <v>0</v>
      </c>
      <c r="AM57" s="138"/>
      <c r="AN57" s="138">
        <v>0</v>
      </c>
      <c r="AO57" s="138">
        <f t="shared" si="0"/>
        <v>0</v>
      </c>
      <c r="AP57" s="138">
        <v>0</v>
      </c>
      <c r="AQ57" s="140">
        <f t="shared" si="3"/>
        <v>0</v>
      </c>
      <c r="AR57" s="138">
        <v>0</v>
      </c>
      <c r="AS57" s="138">
        <v>0</v>
      </c>
      <c r="AT57" s="138"/>
      <c r="AU57" s="138"/>
      <c r="AV57" s="138">
        <v>0</v>
      </c>
      <c r="AW57" s="138">
        <v>0</v>
      </c>
      <c r="AX57" s="138">
        <v>0</v>
      </c>
      <c r="AY57" s="138">
        <v>0</v>
      </c>
      <c r="AZ57" s="138">
        <v>0</v>
      </c>
      <c r="BA57" s="138">
        <v>0</v>
      </c>
      <c r="BB57" s="138">
        <v>0</v>
      </c>
      <c r="BC57" s="126">
        <v>4.5711099999999991</v>
      </c>
      <c r="BD57" s="138">
        <v>0</v>
      </c>
      <c r="BE57" s="140">
        <f t="shared" si="4"/>
        <v>0</v>
      </c>
      <c r="BF57" s="138">
        <v>0</v>
      </c>
      <c r="BG57" s="138">
        <v>0</v>
      </c>
      <c r="BH57" s="138">
        <v>0</v>
      </c>
      <c r="BI57" s="129">
        <v>0</v>
      </c>
      <c r="BJ57" s="138"/>
      <c r="BK57" s="138"/>
      <c r="BL57" s="138"/>
      <c r="BM57" s="138"/>
      <c r="BN57" s="150"/>
      <c r="BO57" s="127">
        <v>0</v>
      </c>
      <c r="BP57" s="134">
        <v>5.4711100000000004</v>
      </c>
      <c r="BQ57" s="201"/>
      <c r="BR57" s="200">
        <v>0.90000000000000124</v>
      </c>
    </row>
    <row r="58" spans="1:70" s="207" customFormat="1" ht="25.2" customHeight="1" x14ac:dyDescent="0.25">
      <c r="A58" s="210" t="s">
        <v>172</v>
      </c>
      <c r="B58" s="152" t="s">
        <v>173</v>
      </c>
      <c r="C58" s="193" t="s">
        <v>174</v>
      </c>
      <c r="D58" s="137">
        <v>16.510349999999999</v>
      </c>
      <c r="E58" s="129">
        <v>0</v>
      </c>
      <c r="F58" s="138">
        <v>0</v>
      </c>
      <c r="G58" s="138">
        <v>0</v>
      </c>
      <c r="H58" s="138"/>
      <c r="I58" s="138">
        <v>0</v>
      </c>
      <c r="J58" s="138">
        <v>0</v>
      </c>
      <c r="K58" s="138">
        <v>0</v>
      </c>
      <c r="L58" s="138">
        <v>0</v>
      </c>
      <c r="M58" s="138">
        <v>0</v>
      </c>
      <c r="N58" s="138">
        <v>0</v>
      </c>
      <c r="O58" s="138">
        <v>0</v>
      </c>
      <c r="P58" s="138"/>
      <c r="Q58" s="138">
        <v>0</v>
      </c>
      <c r="R58" s="138">
        <v>0</v>
      </c>
      <c r="S58" s="139">
        <v>0</v>
      </c>
      <c r="T58" s="138">
        <v>0</v>
      </c>
      <c r="U58" s="138">
        <v>0</v>
      </c>
      <c r="V58" s="138">
        <v>0</v>
      </c>
      <c r="W58" s="138">
        <v>0</v>
      </c>
      <c r="X58" s="138">
        <v>0</v>
      </c>
      <c r="Y58" s="140">
        <f t="shared" si="1"/>
        <v>0</v>
      </c>
      <c r="Z58" s="138">
        <v>0</v>
      </c>
      <c r="AA58" s="138">
        <v>0</v>
      </c>
      <c r="AB58" s="138">
        <v>0</v>
      </c>
      <c r="AC58" s="138">
        <v>0</v>
      </c>
      <c r="AD58" s="138">
        <v>0</v>
      </c>
      <c r="AE58" s="138"/>
      <c r="AF58" s="138"/>
      <c r="AG58" s="138"/>
      <c r="AH58" s="138">
        <v>0</v>
      </c>
      <c r="AI58" s="138">
        <v>0</v>
      </c>
      <c r="AJ58" s="140">
        <f t="shared" si="2"/>
        <v>0</v>
      </c>
      <c r="AK58" s="138">
        <v>0</v>
      </c>
      <c r="AL58" s="138">
        <v>0</v>
      </c>
      <c r="AM58" s="138"/>
      <c r="AN58" s="138">
        <v>0</v>
      </c>
      <c r="AO58" s="138">
        <f t="shared" si="0"/>
        <v>0</v>
      </c>
      <c r="AP58" s="138">
        <v>0</v>
      </c>
      <c r="AQ58" s="140">
        <f t="shared" si="3"/>
        <v>0</v>
      </c>
      <c r="AR58" s="138">
        <v>0</v>
      </c>
      <c r="AS58" s="138">
        <v>0</v>
      </c>
      <c r="AT58" s="138"/>
      <c r="AU58" s="138"/>
      <c r="AV58" s="138">
        <v>0</v>
      </c>
      <c r="AW58" s="138">
        <v>0</v>
      </c>
      <c r="AX58" s="138">
        <v>0</v>
      </c>
      <c r="AY58" s="138">
        <v>0</v>
      </c>
      <c r="AZ58" s="138">
        <v>0</v>
      </c>
      <c r="BA58" s="138">
        <v>0</v>
      </c>
      <c r="BB58" s="138">
        <v>0</v>
      </c>
      <c r="BC58" s="138">
        <v>0</v>
      </c>
      <c r="BD58" s="126">
        <v>16.510349999999999</v>
      </c>
      <c r="BE58" s="140">
        <f t="shared" si="4"/>
        <v>0</v>
      </c>
      <c r="BF58" s="138">
        <v>0</v>
      </c>
      <c r="BG58" s="138">
        <v>0</v>
      </c>
      <c r="BH58" s="138">
        <v>0</v>
      </c>
      <c r="BI58" s="129">
        <v>0</v>
      </c>
      <c r="BJ58" s="138"/>
      <c r="BK58" s="138"/>
      <c r="BL58" s="138"/>
      <c r="BM58" s="138"/>
      <c r="BN58" s="138"/>
      <c r="BO58" s="127">
        <v>0</v>
      </c>
      <c r="BP58" s="134">
        <v>18.000350000000001</v>
      </c>
      <c r="BQ58" s="206"/>
      <c r="BR58" s="205">
        <v>1.490000000000002</v>
      </c>
    </row>
    <row r="59" spans="1:70" ht="18" customHeight="1" x14ac:dyDescent="0.25">
      <c r="A59" s="186" t="s">
        <v>175</v>
      </c>
      <c r="B59" s="154" t="s">
        <v>176</v>
      </c>
      <c r="C59" s="153" t="s">
        <v>177</v>
      </c>
      <c r="D59" s="155"/>
      <c r="E59" s="140">
        <f t="shared" ref="E59" si="20">F59+I59+J59+K59+L59+M59+O59+P59+Q59+R59</f>
        <v>29.5</v>
      </c>
      <c r="F59" s="140">
        <f>SUM(F60:F61)</f>
        <v>0</v>
      </c>
      <c r="G59" s="140">
        <f t="shared" ref="G59:BD59" si="21">SUM(G60:G61)</f>
        <v>0</v>
      </c>
      <c r="H59" s="140">
        <f t="shared" si="21"/>
        <v>0</v>
      </c>
      <c r="I59" s="140">
        <f t="shared" si="21"/>
        <v>0</v>
      </c>
      <c r="J59" s="140">
        <f t="shared" si="21"/>
        <v>14.5</v>
      </c>
      <c r="K59" s="140">
        <f t="shared" si="21"/>
        <v>0</v>
      </c>
      <c r="L59" s="140">
        <f t="shared" si="21"/>
        <v>0</v>
      </c>
      <c r="M59" s="140">
        <f t="shared" si="21"/>
        <v>0</v>
      </c>
      <c r="N59" s="140">
        <f t="shared" si="21"/>
        <v>0</v>
      </c>
      <c r="O59" s="140">
        <f t="shared" si="21"/>
        <v>15</v>
      </c>
      <c r="P59" s="140">
        <f t="shared" si="21"/>
        <v>0</v>
      </c>
      <c r="Q59" s="140">
        <f t="shared" si="21"/>
        <v>0</v>
      </c>
      <c r="R59" s="140">
        <f t="shared" si="21"/>
        <v>0</v>
      </c>
      <c r="S59" s="140">
        <f t="shared" si="21"/>
        <v>0</v>
      </c>
      <c r="T59" s="140">
        <f t="shared" si="21"/>
        <v>22.15</v>
      </c>
      <c r="U59" s="140">
        <f t="shared" si="21"/>
        <v>4.5199999999999996</v>
      </c>
      <c r="V59" s="140">
        <f t="shared" si="21"/>
        <v>0</v>
      </c>
      <c r="W59" s="140">
        <f t="shared" si="21"/>
        <v>29.5</v>
      </c>
      <c r="X59" s="140">
        <f t="shared" si="21"/>
        <v>0</v>
      </c>
      <c r="Y59" s="140">
        <f t="shared" si="1"/>
        <v>0.64</v>
      </c>
      <c r="Z59" s="140">
        <f t="shared" si="21"/>
        <v>0.64</v>
      </c>
      <c r="AA59" s="140">
        <f t="shared" si="21"/>
        <v>0</v>
      </c>
      <c r="AB59" s="140">
        <f t="shared" si="21"/>
        <v>0</v>
      </c>
      <c r="AC59" s="140">
        <f t="shared" si="21"/>
        <v>0</v>
      </c>
      <c r="AD59" s="140">
        <f t="shared" si="21"/>
        <v>0</v>
      </c>
      <c r="AE59" s="140">
        <f t="shared" si="21"/>
        <v>0</v>
      </c>
      <c r="AF59" s="140">
        <f t="shared" si="21"/>
        <v>0</v>
      </c>
      <c r="AG59" s="140">
        <f t="shared" si="21"/>
        <v>0</v>
      </c>
      <c r="AH59" s="140">
        <f t="shared" si="21"/>
        <v>0</v>
      </c>
      <c r="AI59" s="140">
        <f t="shared" si="21"/>
        <v>0</v>
      </c>
      <c r="AJ59" s="140">
        <f t="shared" si="2"/>
        <v>46.59</v>
      </c>
      <c r="AK59" s="140">
        <f t="shared" si="21"/>
        <v>6.54</v>
      </c>
      <c r="AL59" s="140">
        <f t="shared" si="21"/>
        <v>26.23</v>
      </c>
      <c r="AM59" s="140">
        <f t="shared" si="21"/>
        <v>0</v>
      </c>
      <c r="AN59" s="140">
        <f t="shared" si="21"/>
        <v>6.91</v>
      </c>
      <c r="AO59" s="140">
        <f t="shared" si="21"/>
        <v>6.91</v>
      </c>
      <c r="AP59" s="140">
        <f t="shared" si="21"/>
        <v>0</v>
      </c>
      <c r="AQ59" s="140">
        <f t="shared" si="3"/>
        <v>21.97</v>
      </c>
      <c r="AR59" s="140">
        <f t="shared" si="21"/>
        <v>18.02</v>
      </c>
      <c r="AS59" s="140">
        <f t="shared" si="21"/>
        <v>3.95</v>
      </c>
      <c r="AT59" s="140">
        <f t="shared" si="21"/>
        <v>0</v>
      </c>
      <c r="AU59" s="140">
        <f t="shared" si="21"/>
        <v>0</v>
      </c>
      <c r="AV59" s="140">
        <f t="shared" si="21"/>
        <v>0</v>
      </c>
      <c r="AW59" s="140">
        <f t="shared" si="21"/>
        <v>0</v>
      </c>
      <c r="AX59" s="140">
        <f t="shared" si="21"/>
        <v>0</v>
      </c>
      <c r="AY59" s="140">
        <f t="shared" si="21"/>
        <v>0</v>
      </c>
      <c r="AZ59" s="140">
        <f t="shared" si="21"/>
        <v>0</v>
      </c>
      <c r="BA59" s="140">
        <f t="shared" si="21"/>
        <v>0</v>
      </c>
      <c r="BB59" s="140">
        <f t="shared" si="21"/>
        <v>0</v>
      </c>
      <c r="BC59" s="140">
        <f t="shared" si="21"/>
        <v>0</v>
      </c>
      <c r="BD59" s="140">
        <f t="shared" si="21"/>
        <v>0</v>
      </c>
      <c r="BE59" s="126">
        <f>D59-BO59</f>
        <v>-155.06</v>
      </c>
      <c r="BF59" s="140"/>
      <c r="BG59" s="140"/>
      <c r="BH59" s="140">
        <f>SUM(BH60:BH61)</f>
        <v>0</v>
      </c>
      <c r="BI59" s="140">
        <f t="shared" ref="BI59:BP59" si="22">SUM(BI60:BI61)</f>
        <v>0</v>
      </c>
      <c r="BJ59" s="140">
        <f t="shared" si="22"/>
        <v>0</v>
      </c>
      <c r="BK59" s="140">
        <f t="shared" si="22"/>
        <v>0</v>
      </c>
      <c r="BL59" s="140">
        <f t="shared" si="22"/>
        <v>0</v>
      </c>
      <c r="BM59" s="140">
        <f t="shared" si="22"/>
        <v>0</v>
      </c>
      <c r="BN59" s="140">
        <f t="shared" si="22"/>
        <v>0</v>
      </c>
      <c r="BO59" s="140">
        <f t="shared" si="22"/>
        <v>155.06</v>
      </c>
      <c r="BP59" s="140">
        <f t="shared" si="22"/>
        <v>1061.1318820000001</v>
      </c>
    </row>
    <row r="60" spans="1:70" s="207" customFormat="1" ht="32.4" customHeight="1" x14ac:dyDescent="0.25">
      <c r="A60" s="220" t="s">
        <v>178</v>
      </c>
      <c r="B60" s="157" t="s">
        <v>179</v>
      </c>
      <c r="C60" s="135" t="s">
        <v>180</v>
      </c>
      <c r="D60" s="137">
        <v>20.026359999999997</v>
      </c>
      <c r="E60" s="129">
        <v>0</v>
      </c>
      <c r="F60" s="138">
        <v>0</v>
      </c>
      <c r="G60" s="138">
        <v>0</v>
      </c>
      <c r="H60" s="138"/>
      <c r="I60" s="138">
        <v>0</v>
      </c>
      <c r="J60" s="138">
        <v>0</v>
      </c>
      <c r="K60" s="138">
        <v>0</v>
      </c>
      <c r="L60" s="138">
        <v>0</v>
      </c>
      <c r="M60" s="138">
        <v>0</v>
      </c>
      <c r="N60" s="138">
        <v>0</v>
      </c>
      <c r="O60" s="138">
        <v>0</v>
      </c>
      <c r="P60" s="138"/>
      <c r="Q60" s="138">
        <v>0</v>
      </c>
      <c r="R60" s="138">
        <v>0</v>
      </c>
      <c r="S60" s="139">
        <v>0</v>
      </c>
      <c r="T60" s="138">
        <v>0</v>
      </c>
      <c r="U60" s="138">
        <v>0</v>
      </c>
      <c r="V60" s="138">
        <v>0</v>
      </c>
      <c r="W60" s="138">
        <v>0</v>
      </c>
      <c r="X60" s="138">
        <v>0</v>
      </c>
      <c r="Y60" s="140">
        <f t="shared" si="1"/>
        <v>0</v>
      </c>
      <c r="Z60" s="138">
        <v>0</v>
      </c>
      <c r="AA60" s="138">
        <v>0</v>
      </c>
      <c r="AB60" s="138">
        <v>0</v>
      </c>
      <c r="AC60" s="138">
        <v>0</v>
      </c>
      <c r="AD60" s="138">
        <v>0</v>
      </c>
      <c r="AE60" s="138"/>
      <c r="AF60" s="138"/>
      <c r="AG60" s="138"/>
      <c r="AH60" s="138">
        <v>0</v>
      </c>
      <c r="AI60" s="138">
        <v>0</v>
      </c>
      <c r="AJ60" s="140">
        <f t="shared" si="2"/>
        <v>0</v>
      </c>
      <c r="AK60" s="138">
        <v>0</v>
      </c>
      <c r="AL60" s="138">
        <v>0</v>
      </c>
      <c r="AM60" s="138"/>
      <c r="AN60" s="138">
        <v>0</v>
      </c>
      <c r="AO60" s="138">
        <f t="shared" si="0"/>
        <v>0</v>
      </c>
      <c r="AP60" s="138">
        <v>0</v>
      </c>
      <c r="AQ60" s="140">
        <f t="shared" si="3"/>
        <v>0</v>
      </c>
      <c r="AR60" s="138">
        <v>0</v>
      </c>
      <c r="AS60" s="138">
        <v>0</v>
      </c>
      <c r="AT60" s="138"/>
      <c r="AU60" s="138"/>
      <c r="AV60" s="138">
        <v>0</v>
      </c>
      <c r="AW60" s="138">
        <v>0</v>
      </c>
      <c r="AX60" s="138">
        <v>0</v>
      </c>
      <c r="AY60" s="138">
        <v>0</v>
      </c>
      <c r="AZ60" s="138">
        <v>0</v>
      </c>
      <c r="BA60" s="138">
        <v>0</v>
      </c>
      <c r="BB60" s="138">
        <v>0</v>
      </c>
      <c r="BC60" s="138">
        <v>0</v>
      </c>
      <c r="BD60" s="138">
        <v>0</v>
      </c>
      <c r="BE60" s="140">
        <v>0</v>
      </c>
      <c r="BF60" s="126">
        <v>20.026359999999997</v>
      </c>
      <c r="BG60" s="138">
        <v>0</v>
      </c>
      <c r="BH60" s="138">
        <v>0</v>
      </c>
      <c r="BI60" s="129">
        <v>0</v>
      </c>
      <c r="BJ60" s="138"/>
      <c r="BK60" s="138"/>
      <c r="BL60" s="138"/>
      <c r="BM60" s="138"/>
      <c r="BN60" s="138"/>
      <c r="BO60" s="127">
        <v>0</v>
      </c>
      <c r="BP60" s="134">
        <v>20.026359999999997</v>
      </c>
      <c r="BR60" s="200">
        <v>0</v>
      </c>
    </row>
    <row r="61" spans="1:70" s="191" customFormat="1" ht="18" customHeight="1" x14ac:dyDescent="0.25">
      <c r="A61" s="219" t="s">
        <v>181</v>
      </c>
      <c r="B61" s="152" t="s">
        <v>182</v>
      </c>
      <c r="C61" s="135" t="s">
        <v>183</v>
      </c>
      <c r="D61" s="137">
        <v>1041.1055220000001</v>
      </c>
      <c r="E61" s="129">
        <v>29.5</v>
      </c>
      <c r="F61" s="138">
        <v>0</v>
      </c>
      <c r="G61" s="138">
        <v>0</v>
      </c>
      <c r="H61" s="138"/>
      <c r="I61" s="138">
        <v>0</v>
      </c>
      <c r="J61" s="138">
        <v>14.5</v>
      </c>
      <c r="K61" s="138">
        <v>0</v>
      </c>
      <c r="L61" s="138">
        <v>0</v>
      </c>
      <c r="M61" s="138">
        <v>0</v>
      </c>
      <c r="N61" s="138">
        <v>0</v>
      </c>
      <c r="O61" s="138">
        <v>15</v>
      </c>
      <c r="P61" s="138"/>
      <c r="Q61" s="138">
        <v>0</v>
      </c>
      <c r="R61" s="138">
        <v>0</v>
      </c>
      <c r="S61" s="139">
        <v>0</v>
      </c>
      <c r="T61" s="138">
        <v>22.15</v>
      </c>
      <c r="U61" s="138">
        <v>4.5199999999999996</v>
      </c>
      <c r="V61" s="138">
        <v>0</v>
      </c>
      <c r="W61" s="138">
        <v>29.5</v>
      </c>
      <c r="X61" s="138">
        <v>0</v>
      </c>
      <c r="Y61" s="140">
        <f t="shared" si="1"/>
        <v>0.64</v>
      </c>
      <c r="Z61" s="138">
        <v>0.64</v>
      </c>
      <c r="AA61" s="138">
        <v>0</v>
      </c>
      <c r="AB61" s="138">
        <v>0</v>
      </c>
      <c r="AC61" s="138">
        <v>0</v>
      </c>
      <c r="AD61" s="138">
        <v>0</v>
      </c>
      <c r="AE61" s="138"/>
      <c r="AF61" s="138"/>
      <c r="AG61" s="138"/>
      <c r="AH61" s="138">
        <v>0</v>
      </c>
      <c r="AI61" s="138">
        <v>0</v>
      </c>
      <c r="AJ61" s="140">
        <f t="shared" si="2"/>
        <v>46.59</v>
      </c>
      <c r="AK61" s="138">
        <v>6.54</v>
      </c>
      <c r="AL61" s="138">
        <v>26.23</v>
      </c>
      <c r="AM61" s="138"/>
      <c r="AN61" s="138">
        <v>6.91</v>
      </c>
      <c r="AO61" s="138">
        <f t="shared" si="0"/>
        <v>6.91</v>
      </c>
      <c r="AP61" s="138">
        <v>0</v>
      </c>
      <c r="AQ61" s="140">
        <f t="shared" si="3"/>
        <v>21.97</v>
      </c>
      <c r="AR61" s="138">
        <v>18.02</v>
      </c>
      <c r="AS61" s="138">
        <v>3.95</v>
      </c>
      <c r="AT61" s="138"/>
      <c r="AU61" s="138"/>
      <c r="AV61" s="138">
        <v>0</v>
      </c>
      <c r="AW61" s="138">
        <v>0</v>
      </c>
      <c r="AX61" s="138">
        <v>0</v>
      </c>
      <c r="AY61" s="138">
        <v>0</v>
      </c>
      <c r="AZ61" s="138">
        <v>0</v>
      </c>
      <c r="BA61" s="138">
        <v>0</v>
      </c>
      <c r="BB61" s="138">
        <v>0</v>
      </c>
      <c r="BC61" s="138">
        <v>0</v>
      </c>
      <c r="BD61" s="138">
        <v>0</v>
      </c>
      <c r="BE61" s="140">
        <v>0</v>
      </c>
      <c r="BF61" s="138">
        <v>0</v>
      </c>
      <c r="BG61" s="126">
        <v>886.04552200000012</v>
      </c>
      <c r="BH61" s="138">
        <v>0</v>
      </c>
      <c r="BI61" s="129">
        <v>0</v>
      </c>
      <c r="BJ61" s="138"/>
      <c r="BK61" s="138"/>
      <c r="BL61" s="138"/>
      <c r="BM61" s="138"/>
      <c r="BN61" s="138"/>
      <c r="BO61" s="127">
        <v>155.06</v>
      </c>
      <c r="BP61" s="134">
        <v>1041.1055220000001</v>
      </c>
      <c r="BQ61" s="201"/>
      <c r="BR61" s="200">
        <v>0</v>
      </c>
    </row>
    <row r="62" spans="1:70" ht="18" customHeight="1" x14ac:dyDescent="0.25">
      <c r="A62" s="220" t="s">
        <v>184</v>
      </c>
      <c r="B62" s="221" t="s">
        <v>185</v>
      </c>
      <c r="C62" s="222" t="s">
        <v>186</v>
      </c>
      <c r="D62" s="137">
        <v>1.9701200000000001</v>
      </c>
      <c r="E62" s="129">
        <v>0</v>
      </c>
      <c r="F62" s="138">
        <v>0</v>
      </c>
      <c r="G62" s="138">
        <v>0</v>
      </c>
      <c r="H62" s="138"/>
      <c r="I62" s="138">
        <v>0</v>
      </c>
      <c r="J62" s="138">
        <v>0</v>
      </c>
      <c r="K62" s="138">
        <v>0</v>
      </c>
      <c r="L62" s="138">
        <v>0</v>
      </c>
      <c r="M62" s="138">
        <v>0</v>
      </c>
      <c r="N62" s="138">
        <v>0</v>
      </c>
      <c r="O62" s="138">
        <v>0</v>
      </c>
      <c r="P62" s="138"/>
      <c r="Q62" s="138">
        <v>0</v>
      </c>
      <c r="R62" s="138">
        <v>0</v>
      </c>
      <c r="S62" s="139">
        <v>0</v>
      </c>
      <c r="T62" s="138">
        <v>0</v>
      </c>
      <c r="U62" s="138">
        <v>0</v>
      </c>
      <c r="V62" s="138">
        <v>0</v>
      </c>
      <c r="W62" s="138">
        <v>0</v>
      </c>
      <c r="X62" s="138">
        <v>0</v>
      </c>
      <c r="Y62" s="140">
        <f t="shared" si="1"/>
        <v>0</v>
      </c>
      <c r="Z62" s="138">
        <v>0</v>
      </c>
      <c r="AA62" s="138">
        <v>0</v>
      </c>
      <c r="AB62" s="138">
        <v>0</v>
      </c>
      <c r="AC62" s="138">
        <v>0</v>
      </c>
      <c r="AD62" s="138">
        <v>0</v>
      </c>
      <c r="AE62" s="138"/>
      <c r="AF62" s="138"/>
      <c r="AG62" s="138"/>
      <c r="AH62" s="138">
        <v>0</v>
      </c>
      <c r="AI62" s="138">
        <v>0</v>
      </c>
      <c r="AJ62" s="140">
        <f t="shared" si="2"/>
        <v>0</v>
      </c>
      <c r="AK62" s="138">
        <v>0</v>
      </c>
      <c r="AL62" s="138">
        <v>0</v>
      </c>
      <c r="AM62" s="138"/>
      <c r="AN62" s="138">
        <v>0</v>
      </c>
      <c r="AO62" s="138">
        <f t="shared" si="0"/>
        <v>0</v>
      </c>
      <c r="AP62" s="138">
        <v>0</v>
      </c>
      <c r="AQ62" s="140">
        <f t="shared" si="3"/>
        <v>0</v>
      </c>
      <c r="AR62" s="138">
        <v>0</v>
      </c>
      <c r="AS62" s="138">
        <v>0</v>
      </c>
      <c r="AT62" s="138"/>
      <c r="AU62" s="138"/>
      <c r="AV62" s="138">
        <v>0</v>
      </c>
      <c r="AW62" s="138">
        <v>0</v>
      </c>
      <c r="AX62" s="138">
        <v>0</v>
      </c>
      <c r="AY62" s="138">
        <v>0</v>
      </c>
      <c r="AZ62" s="138">
        <v>0</v>
      </c>
      <c r="BA62" s="138">
        <v>0</v>
      </c>
      <c r="BB62" s="138">
        <v>0</v>
      </c>
      <c r="BC62" s="138">
        <v>0</v>
      </c>
      <c r="BD62" s="138">
        <v>0</v>
      </c>
      <c r="BE62" s="140">
        <f t="shared" si="4"/>
        <v>0</v>
      </c>
      <c r="BF62" s="138">
        <v>0</v>
      </c>
      <c r="BG62" s="138">
        <v>0</v>
      </c>
      <c r="BH62" s="126">
        <v>1.9701200000000001</v>
      </c>
      <c r="BI62" s="129">
        <v>0</v>
      </c>
      <c r="BJ62" s="138"/>
      <c r="BK62" s="138"/>
      <c r="BL62" s="138"/>
      <c r="BM62" s="138"/>
      <c r="BN62" s="138"/>
      <c r="BO62" s="127">
        <v>0</v>
      </c>
      <c r="BP62" s="134">
        <v>1.9701200000000001</v>
      </c>
      <c r="BR62" s="200">
        <v>0</v>
      </c>
    </row>
    <row r="63" spans="1:70" s="191" customFormat="1" ht="18" customHeight="1" x14ac:dyDescent="0.25">
      <c r="A63" s="223">
        <v>3</v>
      </c>
      <c r="B63" s="224" t="s">
        <v>315</v>
      </c>
      <c r="C63" s="225" t="s">
        <v>188</v>
      </c>
      <c r="D63" s="158">
        <v>36.135220000000004</v>
      </c>
      <c r="E63" s="159">
        <v>36.135220000000004</v>
      </c>
      <c r="F63" s="138">
        <v>0</v>
      </c>
      <c r="G63" s="159">
        <v>0</v>
      </c>
      <c r="H63" s="159"/>
      <c r="I63" s="159">
        <v>0</v>
      </c>
      <c r="J63" s="159">
        <v>36.135220000000004</v>
      </c>
      <c r="K63" s="159">
        <v>0</v>
      </c>
      <c r="L63" s="159">
        <v>0</v>
      </c>
      <c r="M63" s="159">
        <v>0</v>
      </c>
      <c r="N63" s="159">
        <v>0</v>
      </c>
      <c r="O63" s="159">
        <v>0</v>
      </c>
      <c r="P63" s="159"/>
      <c r="Q63" s="159">
        <v>0</v>
      </c>
      <c r="R63" s="159">
        <v>0</v>
      </c>
      <c r="S63" s="128">
        <v>0</v>
      </c>
      <c r="T63" s="159">
        <v>0</v>
      </c>
      <c r="U63" s="159">
        <v>0</v>
      </c>
      <c r="V63" s="159">
        <v>0</v>
      </c>
      <c r="W63" s="159">
        <v>0</v>
      </c>
      <c r="X63" s="159">
        <v>0</v>
      </c>
      <c r="Y63" s="140">
        <f t="shared" si="1"/>
        <v>0</v>
      </c>
      <c r="Z63" s="159">
        <v>0</v>
      </c>
      <c r="AA63" s="159">
        <v>0</v>
      </c>
      <c r="AB63" s="159">
        <v>0</v>
      </c>
      <c r="AC63" s="159">
        <v>0</v>
      </c>
      <c r="AD63" s="159">
        <v>0</v>
      </c>
      <c r="AE63" s="159"/>
      <c r="AF63" s="159"/>
      <c r="AG63" s="159"/>
      <c r="AH63" s="159">
        <v>0</v>
      </c>
      <c r="AI63" s="159">
        <v>0</v>
      </c>
      <c r="AJ63" s="140">
        <f t="shared" si="2"/>
        <v>0</v>
      </c>
      <c r="AK63" s="159">
        <v>0</v>
      </c>
      <c r="AL63" s="159">
        <v>0</v>
      </c>
      <c r="AM63" s="159"/>
      <c r="AN63" s="159">
        <v>0</v>
      </c>
      <c r="AO63" s="159">
        <f t="shared" si="0"/>
        <v>0</v>
      </c>
      <c r="AP63" s="159">
        <v>0</v>
      </c>
      <c r="AQ63" s="132">
        <f t="shared" si="3"/>
        <v>0</v>
      </c>
      <c r="AR63" s="159">
        <v>0</v>
      </c>
      <c r="AS63" s="159">
        <v>0</v>
      </c>
      <c r="AT63" s="159"/>
      <c r="AU63" s="159"/>
      <c r="AV63" s="159">
        <v>0</v>
      </c>
      <c r="AW63" s="159">
        <v>0</v>
      </c>
      <c r="AX63" s="159">
        <v>0</v>
      </c>
      <c r="AY63" s="159">
        <v>0</v>
      </c>
      <c r="AZ63" s="159">
        <v>0</v>
      </c>
      <c r="BA63" s="159">
        <v>0</v>
      </c>
      <c r="BB63" s="159">
        <v>0</v>
      </c>
      <c r="BC63" s="159">
        <v>0</v>
      </c>
      <c r="BD63" s="159">
        <v>0</v>
      </c>
      <c r="BE63" s="140">
        <f t="shared" si="4"/>
        <v>0</v>
      </c>
      <c r="BF63" s="159">
        <v>0</v>
      </c>
      <c r="BG63" s="159">
        <v>0</v>
      </c>
      <c r="BH63" s="159">
        <v>0</v>
      </c>
      <c r="BI63" s="126">
        <v>0</v>
      </c>
      <c r="BJ63" s="159"/>
      <c r="BK63" s="159"/>
      <c r="BL63" s="159"/>
      <c r="BM63" s="159"/>
      <c r="BN63" s="159"/>
      <c r="BO63" s="127">
        <v>36.135220000000004</v>
      </c>
      <c r="BP63" s="134">
        <v>0</v>
      </c>
      <c r="BR63" s="200">
        <v>-36.135220000000004</v>
      </c>
    </row>
    <row r="64" spans="1:70" s="191" customFormat="1" ht="18" customHeight="1" x14ac:dyDescent="0.25">
      <c r="A64" s="223" t="s">
        <v>190</v>
      </c>
      <c r="B64" s="136" t="s">
        <v>191</v>
      </c>
      <c r="C64" s="135" t="s">
        <v>192</v>
      </c>
      <c r="D64" s="137"/>
      <c r="E64" s="129"/>
      <c r="F64" s="138"/>
      <c r="G64" s="138"/>
      <c r="H64" s="138"/>
      <c r="I64" s="138"/>
      <c r="J64" s="138"/>
      <c r="K64" s="138"/>
      <c r="L64" s="138"/>
      <c r="M64" s="138"/>
      <c r="N64" s="138"/>
      <c r="O64" s="138"/>
      <c r="P64" s="138"/>
      <c r="Q64" s="138"/>
      <c r="R64" s="138"/>
      <c r="S64" s="160"/>
      <c r="T64" s="138"/>
      <c r="U64" s="138"/>
      <c r="V64" s="138"/>
      <c r="W64" s="138"/>
      <c r="X64" s="138"/>
      <c r="Y64" s="140">
        <f t="shared" si="1"/>
        <v>0</v>
      </c>
      <c r="Z64" s="138"/>
      <c r="AA64" s="138"/>
      <c r="AB64" s="138"/>
      <c r="AC64" s="138"/>
      <c r="AD64" s="138"/>
      <c r="AE64" s="138"/>
      <c r="AF64" s="138"/>
      <c r="AG64" s="138"/>
      <c r="AH64" s="138"/>
      <c r="AI64" s="138"/>
      <c r="AJ64" s="140">
        <f t="shared" si="2"/>
        <v>0</v>
      </c>
      <c r="AK64" s="138"/>
      <c r="AL64" s="138"/>
      <c r="AM64" s="138"/>
      <c r="AN64" s="138"/>
      <c r="AO64" s="138">
        <f t="shared" si="0"/>
        <v>0</v>
      </c>
      <c r="AP64" s="138"/>
      <c r="AQ64" s="140">
        <f t="shared" si="3"/>
        <v>0</v>
      </c>
      <c r="AR64" s="138"/>
      <c r="AS64" s="138"/>
      <c r="AT64" s="138"/>
      <c r="AU64" s="138"/>
      <c r="AV64" s="138"/>
      <c r="AW64" s="138"/>
      <c r="AX64" s="138"/>
      <c r="AY64" s="138"/>
      <c r="AZ64" s="138"/>
      <c r="BA64" s="138">
        <v>0</v>
      </c>
      <c r="BB64" s="138"/>
      <c r="BC64" s="138"/>
      <c r="BD64" s="138"/>
      <c r="BE64" s="140">
        <f t="shared" si="4"/>
        <v>0</v>
      </c>
      <c r="BF64" s="138"/>
      <c r="BG64" s="138"/>
      <c r="BH64" s="138"/>
      <c r="BI64" s="129"/>
      <c r="BJ64" s="126"/>
      <c r="BK64" s="138"/>
      <c r="BL64" s="138"/>
      <c r="BM64" s="138"/>
      <c r="BN64" s="138"/>
      <c r="BO64" s="127"/>
      <c r="BP64" s="134"/>
      <c r="BR64" s="200"/>
    </row>
    <row r="65" spans="1:70" s="191" customFormat="1" ht="18" customHeight="1" x14ac:dyDescent="0.3">
      <c r="A65" s="223" t="s">
        <v>193</v>
      </c>
      <c r="B65" s="136" t="s">
        <v>194</v>
      </c>
      <c r="C65" s="135" t="s">
        <v>195</v>
      </c>
      <c r="D65" s="161"/>
      <c r="E65" s="162"/>
      <c r="F65" s="138"/>
      <c r="G65" s="138"/>
      <c r="H65" s="138"/>
      <c r="I65" s="138"/>
      <c r="J65" s="138"/>
      <c r="K65" s="138"/>
      <c r="L65" s="138"/>
      <c r="M65" s="138"/>
      <c r="N65" s="138"/>
      <c r="O65" s="138"/>
      <c r="P65" s="138"/>
      <c r="Q65" s="138"/>
      <c r="R65" s="138"/>
      <c r="S65" s="163"/>
      <c r="T65" s="138"/>
      <c r="U65" s="138"/>
      <c r="V65" s="138"/>
      <c r="W65" s="138"/>
      <c r="X65" s="138"/>
      <c r="Y65" s="140">
        <f t="shared" si="1"/>
        <v>0</v>
      </c>
      <c r="Z65" s="138"/>
      <c r="AA65" s="138"/>
      <c r="AB65" s="138"/>
      <c r="AC65" s="138"/>
      <c r="AD65" s="138"/>
      <c r="AE65" s="138"/>
      <c r="AF65" s="138"/>
      <c r="AG65" s="138"/>
      <c r="AH65" s="138"/>
      <c r="AI65" s="138"/>
      <c r="AJ65" s="140">
        <f t="shared" si="2"/>
        <v>0</v>
      </c>
      <c r="AK65" s="138"/>
      <c r="AL65" s="138"/>
      <c r="AM65" s="138"/>
      <c r="AN65" s="138"/>
      <c r="AO65" s="138">
        <f t="shared" si="0"/>
        <v>0</v>
      </c>
      <c r="AP65" s="138"/>
      <c r="AQ65" s="140">
        <f t="shared" si="3"/>
        <v>0</v>
      </c>
      <c r="AR65" s="138"/>
      <c r="AS65" s="138"/>
      <c r="AT65" s="138"/>
      <c r="AU65" s="138"/>
      <c r="AV65" s="138"/>
      <c r="AW65" s="138"/>
      <c r="AX65" s="138"/>
      <c r="AY65" s="138"/>
      <c r="AZ65" s="138"/>
      <c r="BA65" s="138">
        <v>0</v>
      </c>
      <c r="BB65" s="138"/>
      <c r="BC65" s="138"/>
      <c r="BD65" s="138"/>
      <c r="BE65" s="140">
        <f t="shared" si="4"/>
        <v>0</v>
      </c>
      <c r="BF65" s="138"/>
      <c r="BG65" s="138"/>
      <c r="BH65" s="138"/>
      <c r="BI65" s="162"/>
      <c r="BJ65" s="138"/>
      <c r="BK65" s="126"/>
      <c r="BL65" s="138"/>
      <c r="BM65" s="138"/>
      <c r="BN65" s="164"/>
      <c r="BO65" s="127"/>
      <c r="BP65" s="134"/>
      <c r="BR65" s="200"/>
    </row>
    <row r="66" spans="1:70" s="191" customFormat="1" ht="18" customHeight="1" x14ac:dyDescent="0.3">
      <c r="A66" s="223" t="s">
        <v>196</v>
      </c>
      <c r="B66" s="136" t="s">
        <v>197</v>
      </c>
      <c r="C66" s="135" t="s">
        <v>198</v>
      </c>
      <c r="D66" s="161"/>
      <c r="E66" s="165"/>
      <c r="F66" s="138"/>
      <c r="G66" s="138"/>
      <c r="H66" s="138"/>
      <c r="I66" s="138"/>
      <c r="J66" s="138"/>
      <c r="K66" s="138"/>
      <c r="L66" s="138"/>
      <c r="M66" s="138"/>
      <c r="N66" s="138"/>
      <c r="O66" s="138"/>
      <c r="P66" s="138"/>
      <c r="Q66" s="138"/>
      <c r="R66" s="138"/>
      <c r="S66" s="166"/>
      <c r="T66" s="138"/>
      <c r="U66" s="138"/>
      <c r="V66" s="138"/>
      <c r="W66" s="138"/>
      <c r="X66" s="138"/>
      <c r="Y66" s="140">
        <f t="shared" si="1"/>
        <v>0</v>
      </c>
      <c r="Z66" s="138"/>
      <c r="AA66" s="138"/>
      <c r="AB66" s="138"/>
      <c r="AC66" s="138"/>
      <c r="AD66" s="138"/>
      <c r="AE66" s="138"/>
      <c r="AF66" s="138"/>
      <c r="AG66" s="138"/>
      <c r="AH66" s="138"/>
      <c r="AI66" s="138"/>
      <c r="AJ66" s="140">
        <f t="shared" si="2"/>
        <v>0</v>
      </c>
      <c r="AK66" s="138"/>
      <c r="AL66" s="138"/>
      <c r="AM66" s="138"/>
      <c r="AN66" s="138"/>
      <c r="AO66" s="138">
        <f t="shared" si="0"/>
        <v>0</v>
      </c>
      <c r="AP66" s="138"/>
      <c r="AQ66" s="140">
        <f t="shared" si="3"/>
        <v>0</v>
      </c>
      <c r="AR66" s="138"/>
      <c r="AS66" s="138"/>
      <c r="AT66" s="138"/>
      <c r="AU66" s="138"/>
      <c r="AV66" s="138"/>
      <c r="AW66" s="138"/>
      <c r="AX66" s="138"/>
      <c r="AY66" s="138"/>
      <c r="AZ66" s="138"/>
      <c r="BA66" s="138">
        <v>0</v>
      </c>
      <c r="BB66" s="138"/>
      <c r="BC66" s="138"/>
      <c r="BD66" s="138"/>
      <c r="BE66" s="140">
        <f t="shared" si="4"/>
        <v>0</v>
      </c>
      <c r="BF66" s="138"/>
      <c r="BG66" s="138"/>
      <c r="BH66" s="138"/>
      <c r="BI66" s="165"/>
      <c r="BJ66" s="138"/>
      <c r="BK66" s="138"/>
      <c r="BL66" s="126"/>
      <c r="BM66" s="138"/>
      <c r="BN66" s="167"/>
      <c r="BO66" s="127"/>
      <c r="BP66" s="134"/>
      <c r="BR66" s="200"/>
    </row>
    <row r="67" spans="1:70" s="191" customFormat="1" ht="18" customHeight="1" x14ac:dyDescent="0.3">
      <c r="A67" s="223" t="s">
        <v>199</v>
      </c>
      <c r="B67" s="136" t="s">
        <v>200</v>
      </c>
      <c r="C67" s="135" t="s">
        <v>201</v>
      </c>
      <c r="D67" s="161"/>
      <c r="E67" s="165"/>
      <c r="F67" s="138"/>
      <c r="G67" s="138"/>
      <c r="H67" s="138"/>
      <c r="I67" s="138"/>
      <c r="J67" s="138"/>
      <c r="K67" s="138"/>
      <c r="L67" s="138"/>
      <c r="M67" s="138"/>
      <c r="N67" s="138"/>
      <c r="O67" s="138"/>
      <c r="P67" s="138"/>
      <c r="Q67" s="138"/>
      <c r="R67" s="138"/>
      <c r="S67" s="166"/>
      <c r="T67" s="138"/>
      <c r="U67" s="138"/>
      <c r="V67" s="138"/>
      <c r="W67" s="138"/>
      <c r="X67" s="138"/>
      <c r="Y67" s="140">
        <f t="shared" si="1"/>
        <v>0</v>
      </c>
      <c r="Z67" s="138"/>
      <c r="AA67" s="138"/>
      <c r="AB67" s="138"/>
      <c r="AC67" s="138"/>
      <c r="AD67" s="138"/>
      <c r="AE67" s="138"/>
      <c r="AF67" s="138"/>
      <c r="AG67" s="138"/>
      <c r="AH67" s="138"/>
      <c r="AI67" s="138"/>
      <c r="AJ67" s="140">
        <f t="shared" si="2"/>
        <v>0</v>
      </c>
      <c r="AK67" s="138"/>
      <c r="AL67" s="138"/>
      <c r="AM67" s="138"/>
      <c r="AN67" s="138"/>
      <c r="AO67" s="138">
        <f t="shared" si="0"/>
        <v>0</v>
      </c>
      <c r="AP67" s="138"/>
      <c r="AQ67" s="140">
        <f t="shared" si="3"/>
        <v>0</v>
      </c>
      <c r="AR67" s="138"/>
      <c r="AS67" s="138"/>
      <c r="AT67" s="138"/>
      <c r="AU67" s="138"/>
      <c r="AV67" s="138"/>
      <c r="AW67" s="138"/>
      <c r="AX67" s="138"/>
      <c r="AY67" s="138"/>
      <c r="AZ67" s="138"/>
      <c r="BA67" s="138">
        <v>0</v>
      </c>
      <c r="BB67" s="138"/>
      <c r="BC67" s="138"/>
      <c r="BD67" s="138"/>
      <c r="BE67" s="140">
        <f t="shared" si="4"/>
        <v>0</v>
      </c>
      <c r="BF67" s="138"/>
      <c r="BG67" s="138"/>
      <c r="BH67" s="138"/>
      <c r="BI67" s="165"/>
      <c r="BJ67" s="138"/>
      <c r="BK67" s="138"/>
      <c r="BL67" s="138"/>
      <c r="BM67" s="126"/>
      <c r="BN67" s="167"/>
      <c r="BO67" s="127"/>
      <c r="BP67" s="134"/>
      <c r="BR67" s="200"/>
    </row>
    <row r="68" spans="1:70" s="191" customFormat="1" ht="18" customHeight="1" x14ac:dyDescent="0.25">
      <c r="A68" s="223"/>
      <c r="B68" s="136" t="s">
        <v>316</v>
      </c>
      <c r="C68" s="135"/>
      <c r="D68" s="168"/>
      <c r="E68" s="138"/>
      <c r="F68" s="138"/>
      <c r="G68" s="167"/>
      <c r="H68" s="167"/>
      <c r="I68" s="167"/>
      <c r="J68" s="167"/>
      <c r="K68" s="167"/>
      <c r="L68" s="167"/>
      <c r="M68" s="167"/>
      <c r="N68" s="167"/>
      <c r="O68" s="167"/>
      <c r="P68" s="167"/>
      <c r="Q68" s="167"/>
      <c r="R68" s="167"/>
      <c r="S68" s="128"/>
      <c r="T68" s="167"/>
      <c r="U68" s="167"/>
      <c r="V68" s="167"/>
      <c r="W68" s="167"/>
      <c r="X68" s="167"/>
      <c r="Y68" s="140">
        <f t="shared" si="1"/>
        <v>0</v>
      </c>
      <c r="Z68" s="167"/>
      <c r="AA68" s="167"/>
      <c r="AB68" s="167"/>
      <c r="AC68" s="167"/>
      <c r="AD68" s="167"/>
      <c r="AE68" s="167"/>
      <c r="AF68" s="167"/>
      <c r="AG68" s="167"/>
      <c r="AH68" s="167"/>
      <c r="AI68" s="167"/>
      <c r="AJ68" s="140">
        <f t="shared" si="2"/>
        <v>0</v>
      </c>
      <c r="AK68" s="167"/>
      <c r="AL68" s="169"/>
      <c r="AM68" s="169"/>
      <c r="AN68" s="167"/>
      <c r="AO68" s="167">
        <f t="shared" si="0"/>
        <v>0</v>
      </c>
      <c r="AP68" s="167"/>
      <c r="AQ68" s="132">
        <f t="shared" si="3"/>
        <v>0</v>
      </c>
      <c r="AR68" s="167"/>
      <c r="AS68" s="167"/>
      <c r="AT68" s="167"/>
      <c r="AU68" s="167"/>
      <c r="AV68" s="167"/>
      <c r="AW68" s="167"/>
      <c r="AX68" s="167"/>
      <c r="AY68" s="167"/>
      <c r="AZ68" s="167"/>
      <c r="BA68" s="167">
        <v>0</v>
      </c>
      <c r="BB68" s="170"/>
      <c r="BC68" s="167"/>
      <c r="BD68" s="167"/>
      <c r="BE68" s="140">
        <f t="shared" si="4"/>
        <v>0</v>
      </c>
      <c r="BF68" s="167"/>
      <c r="BG68" s="167"/>
      <c r="BH68" s="167"/>
      <c r="BI68" s="165"/>
      <c r="BJ68" s="167"/>
      <c r="BK68" s="167"/>
      <c r="BL68" s="167"/>
      <c r="BM68" s="167"/>
      <c r="BN68" s="167"/>
      <c r="BO68" s="127"/>
      <c r="BP68" s="171"/>
      <c r="BR68" s="200"/>
    </row>
    <row r="69" spans="1:70" s="207" customFormat="1" ht="18" customHeight="1" x14ac:dyDescent="0.25">
      <c r="A69" s="226"/>
      <c r="B69" s="227" t="s">
        <v>317</v>
      </c>
      <c r="C69" s="227"/>
      <c r="D69" s="168">
        <v>0</v>
      </c>
      <c r="E69" s="167">
        <v>72.685220000000001</v>
      </c>
      <c r="F69" s="167">
        <v>0</v>
      </c>
      <c r="G69" s="167">
        <v>0</v>
      </c>
      <c r="H69" s="167"/>
      <c r="I69" s="167">
        <v>0</v>
      </c>
      <c r="J69" s="167">
        <v>77.635220000000004</v>
      </c>
      <c r="K69" s="167">
        <v>0</v>
      </c>
      <c r="L69" s="167">
        <v>0</v>
      </c>
      <c r="M69" s="167">
        <v>0</v>
      </c>
      <c r="N69" s="167">
        <v>0</v>
      </c>
      <c r="O69" s="167">
        <v>19.940000000000001</v>
      </c>
      <c r="P69" s="167">
        <v>1.62</v>
      </c>
      <c r="Q69" s="167">
        <v>0</v>
      </c>
      <c r="R69" s="167">
        <v>14</v>
      </c>
      <c r="S69" s="172">
        <v>827.73576999999989</v>
      </c>
      <c r="T69" s="167">
        <v>109.0558</v>
      </c>
      <c r="U69" s="167">
        <v>108.07000000000001</v>
      </c>
      <c r="V69" s="167">
        <v>7.7900000000000009</v>
      </c>
      <c r="W69" s="167">
        <v>145.37577000000002</v>
      </c>
      <c r="X69" s="167">
        <v>152.56999999999988</v>
      </c>
      <c r="Y69" s="140">
        <f t="shared" si="1"/>
        <v>28.919199999999996</v>
      </c>
      <c r="Z69" s="167">
        <v>3.1499999999999986</v>
      </c>
      <c r="AA69" s="167">
        <v>2.4</v>
      </c>
      <c r="AB69" s="167">
        <v>3.6700000000000004</v>
      </c>
      <c r="AC69" s="167">
        <v>16.819199999999999</v>
      </c>
      <c r="AD69" s="167">
        <v>2.61</v>
      </c>
      <c r="AE69" s="167"/>
      <c r="AF69" s="167"/>
      <c r="AG69" s="167"/>
      <c r="AH69" s="167">
        <v>0</v>
      </c>
      <c r="AI69" s="167">
        <v>0.27</v>
      </c>
      <c r="AJ69" s="140">
        <f t="shared" si="2"/>
        <v>489.86999999999989</v>
      </c>
      <c r="AK69" s="167">
        <v>154.99999999999997</v>
      </c>
      <c r="AL69" s="167">
        <v>89.62</v>
      </c>
      <c r="AM69" s="167"/>
      <c r="AN69" s="167">
        <v>46.29</v>
      </c>
      <c r="AO69" s="167">
        <f t="shared" si="0"/>
        <v>198.85999999999987</v>
      </c>
      <c r="AP69" s="167">
        <v>0.1</v>
      </c>
      <c r="AQ69" s="132">
        <f t="shared" si="3"/>
        <v>212.9</v>
      </c>
      <c r="AR69" s="167">
        <v>170.41</v>
      </c>
      <c r="AS69" s="167">
        <f>17.33-2.93</f>
        <v>14.399999999999999</v>
      </c>
      <c r="AT69" s="167">
        <v>2.93</v>
      </c>
      <c r="AU69" s="167"/>
      <c r="AV69" s="167">
        <v>14.84</v>
      </c>
      <c r="AW69" s="167">
        <v>4</v>
      </c>
      <c r="AX69" s="167">
        <v>0.32000000000000006</v>
      </c>
      <c r="AY69" s="167">
        <v>0</v>
      </c>
      <c r="AZ69" s="167">
        <v>2</v>
      </c>
      <c r="BA69" s="167">
        <v>4</v>
      </c>
      <c r="BB69" s="167">
        <v>2.2000000000000002</v>
      </c>
      <c r="BC69" s="167">
        <v>0.89999999999999991</v>
      </c>
      <c r="BD69" s="167">
        <v>1.49</v>
      </c>
      <c r="BE69" s="140">
        <f t="shared" si="4"/>
        <v>0</v>
      </c>
      <c r="BF69" s="167">
        <v>0</v>
      </c>
      <c r="BG69" s="167">
        <v>0</v>
      </c>
      <c r="BH69" s="167">
        <v>0</v>
      </c>
      <c r="BI69" s="165">
        <v>0</v>
      </c>
      <c r="BJ69" s="167"/>
      <c r="BK69" s="167"/>
      <c r="BL69" s="167"/>
      <c r="BM69" s="167"/>
      <c r="BN69" s="167"/>
      <c r="BO69" s="127">
        <v>0</v>
      </c>
      <c r="BP69" s="171">
        <v>0</v>
      </c>
      <c r="BR69" s="228">
        <v>0</v>
      </c>
    </row>
    <row r="70" spans="1:70" s="207" customFormat="1" ht="18" customHeight="1" x14ac:dyDescent="0.25">
      <c r="A70" s="229"/>
      <c r="B70" s="227" t="s">
        <v>319</v>
      </c>
      <c r="C70" s="229"/>
      <c r="D70" s="168"/>
      <c r="E70" s="130">
        <v>40490.444104999995</v>
      </c>
      <c r="F70" s="130">
        <v>38120.44816700001</v>
      </c>
      <c r="G70" s="130">
        <v>38120.44816700001</v>
      </c>
      <c r="H70" s="130"/>
      <c r="I70" s="130">
        <v>123.944774</v>
      </c>
      <c r="J70" s="130">
        <v>1411.0040400000003</v>
      </c>
      <c r="K70" s="130">
        <v>130.97587999999999</v>
      </c>
      <c r="L70" s="130">
        <v>51.889099999999999</v>
      </c>
      <c r="M70" s="130">
        <v>0</v>
      </c>
      <c r="N70" s="130">
        <v>0</v>
      </c>
      <c r="O70" s="130">
        <v>525.26889399999993</v>
      </c>
      <c r="P70" s="130">
        <v>110.36</v>
      </c>
      <c r="Q70" s="130">
        <v>0</v>
      </c>
      <c r="R70" s="130">
        <v>16.55</v>
      </c>
      <c r="S70" s="130">
        <v>6544.0033570000005</v>
      </c>
      <c r="T70" s="130">
        <v>1097.0000990000001</v>
      </c>
      <c r="U70" s="130">
        <v>323.99979099999996</v>
      </c>
      <c r="V70" s="130">
        <v>22.999250000000004</v>
      </c>
      <c r="W70" s="130">
        <v>279.99741</v>
      </c>
      <c r="X70" s="130">
        <v>168.00420999999992</v>
      </c>
      <c r="Y70" s="130">
        <f t="shared" si="1"/>
        <v>96.873751999999996</v>
      </c>
      <c r="Z70" s="130">
        <v>4.9991199999999987</v>
      </c>
      <c r="AA70" s="130">
        <v>4.9792000000000005</v>
      </c>
      <c r="AB70" s="130">
        <v>10.430929999999998</v>
      </c>
      <c r="AC70" s="130">
        <v>69.996241999999995</v>
      </c>
      <c r="AD70" s="130">
        <v>5.9951599999999994</v>
      </c>
      <c r="AE70" s="130"/>
      <c r="AF70" s="130"/>
      <c r="AG70" s="130"/>
      <c r="AH70" s="130">
        <v>0</v>
      </c>
      <c r="AI70" s="130">
        <v>0.47309999999999997</v>
      </c>
      <c r="AJ70" s="130">
        <f t="shared" si="2"/>
        <v>555.00789999999995</v>
      </c>
      <c r="AK70" s="130">
        <v>154.99999999999997</v>
      </c>
      <c r="AL70" s="130">
        <v>100.99736</v>
      </c>
      <c r="AM70" s="130"/>
      <c r="AN70" s="130">
        <v>65.004140000000007</v>
      </c>
      <c r="AO70" s="130">
        <f t="shared" si="0"/>
        <v>233.00834999999992</v>
      </c>
      <c r="AP70" s="130">
        <v>0.99804999999999999</v>
      </c>
      <c r="AQ70" s="130">
        <f t="shared" si="3"/>
        <v>3199.9507520000002</v>
      </c>
      <c r="AR70" s="130">
        <v>1622.003712</v>
      </c>
      <c r="AS70" s="130">
        <f>1523.997098-5.12</f>
        <v>1518.8770980000002</v>
      </c>
      <c r="AT70" s="130">
        <v>5.12</v>
      </c>
      <c r="AU70" s="130"/>
      <c r="AV70" s="130">
        <v>29.001370000000001</v>
      </c>
      <c r="AW70" s="130">
        <v>4.0043479999999994</v>
      </c>
      <c r="AX70" s="130">
        <v>1.1036000000000001</v>
      </c>
      <c r="AY70" s="130">
        <v>0.38779000000000002</v>
      </c>
      <c r="AZ70" s="130">
        <v>7.7899899999999995</v>
      </c>
      <c r="BA70" s="130">
        <v>11.662843999999998</v>
      </c>
      <c r="BB70" s="130">
        <v>27.997040000000002</v>
      </c>
      <c r="BC70" s="130">
        <v>5.4711100000000004</v>
      </c>
      <c r="BD70" s="130">
        <v>18.000350000000001</v>
      </c>
      <c r="BE70" s="130">
        <f t="shared" si="4"/>
        <v>906.07188200000007</v>
      </c>
      <c r="BF70" s="130">
        <v>20.026359999999997</v>
      </c>
      <c r="BG70" s="130">
        <v>886.04552200000012</v>
      </c>
      <c r="BH70" s="130">
        <v>1.9701200000000001</v>
      </c>
      <c r="BI70" s="130">
        <v>0</v>
      </c>
      <c r="BJ70" s="130"/>
      <c r="BK70" s="130"/>
      <c r="BL70" s="130"/>
      <c r="BM70" s="130"/>
      <c r="BN70" s="167"/>
      <c r="BO70" s="127"/>
      <c r="BP70" s="171"/>
      <c r="BR70" s="228"/>
    </row>
    <row r="72" spans="1:70" x14ac:dyDescent="0.3">
      <c r="R72" s="250"/>
    </row>
  </sheetData>
  <mergeCells count="12">
    <mergeCell ref="BR4:BR5"/>
    <mergeCell ref="A1:B1"/>
    <mergeCell ref="A4:A5"/>
    <mergeCell ref="B4:B5"/>
    <mergeCell ref="C4:C5"/>
    <mergeCell ref="D4:D5"/>
    <mergeCell ref="BP4:BP5"/>
    <mergeCell ref="BN4:BN5"/>
    <mergeCell ref="BN3:BP3"/>
    <mergeCell ref="E4:BM4"/>
    <mergeCell ref="A2:BP2"/>
    <mergeCell ref="BO4:BO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71"/>
  <sheetViews>
    <sheetView topLeftCell="A64" workbookViewId="0">
      <selection activeCell="I80" sqref="I80"/>
    </sheetView>
  </sheetViews>
  <sheetFormatPr defaultColWidth="7.88671875" defaultRowHeight="13.2" x14ac:dyDescent="0.3"/>
  <cols>
    <col min="1" max="1" width="6.44140625" style="532" customWidth="1"/>
    <col min="2" max="2" width="41.44140625" style="515" customWidth="1"/>
    <col min="3" max="3" width="5.88671875" style="533" customWidth="1"/>
    <col min="4" max="4" width="9.109375" style="532" bestFit="1" customWidth="1"/>
    <col min="5" max="5" width="9.77734375" style="515" customWidth="1"/>
    <col min="6" max="6" width="9.33203125" style="515" customWidth="1"/>
    <col min="7" max="7" width="9.6640625" style="515" customWidth="1"/>
    <col min="8" max="8" width="4" style="515" customWidth="1"/>
    <col min="9" max="9" width="6.21875" style="515" customWidth="1"/>
    <col min="10" max="10" width="7.5546875" style="515" bestFit="1" customWidth="1"/>
    <col min="11" max="11" width="6.21875" style="515" customWidth="1"/>
    <col min="12" max="12" width="5.44140625" style="515" customWidth="1"/>
    <col min="13" max="14" width="5.5546875" style="515" bestFit="1" customWidth="1"/>
    <col min="15" max="15" width="6.77734375" style="515" customWidth="1"/>
    <col min="16" max="16" width="6.21875" style="515" bestFit="1" customWidth="1"/>
    <col min="17" max="17" width="5.5546875" style="515" bestFit="1" customWidth="1"/>
    <col min="18" max="18" width="6.77734375" style="515" customWidth="1"/>
    <col min="19" max="19" width="8.109375" style="534" customWidth="1"/>
    <col min="20" max="20" width="7.77734375" style="515" customWidth="1"/>
    <col min="21" max="21" width="7.88671875" style="515" bestFit="1" customWidth="1"/>
    <col min="22" max="22" width="5.88671875" style="515" bestFit="1" customWidth="1"/>
    <col min="23" max="24" width="7.88671875" style="515" bestFit="1" customWidth="1"/>
    <col min="25" max="25" width="5.5546875" style="515" bestFit="1" customWidth="1"/>
    <col min="26" max="28" width="5.88671875" style="515" bestFit="1" customWidth="1"/>
    <col min="29" max="29" width="6.88671875" style="515" bestFit="1" customWidth="1"/>
    <col min="30" max="30" width="5.88671875" style="515" bestFit="1" customWidth="1"/>
    <col min="31" max="33" width="4" style="515" customWidth="1"/>
    <col min="34" max="34" width="5.5546875" style="515" bestFit="1" customWidth="1"/>
    <col min="35" max="35" width="5.88671875" style="515" bestFit="1" customWidth="1"/>
    <col min="36" max="36" width="6.33203125" style="515" bestFit="1" customWidth="1"/>
    <col min="37" max="37" width="7.88671875" style="515" bestFit="1" customWidth="1"/>
    <col min="38" max="38" width="6.88671875" style="515" bestFit="1" customWidth="1"/>
    <col min="39" max="39" width="4" style="515" customWidth="1"/>
    <col min="40" max="40" width="6.88671875" style="515" bestFit="1" customWidth="1"/>
    <col min="41" max="41" width="7.88671875" style="515" bestFit="1" customWidth="1"/>
    <col min="42" max="42" width="5.88671875" style="515" bestFit="1" customWidth="1"/>
    <col min="43" max="43" width="8" style="515" customWidth="1"/>
    <col min="44" max="44" width="7.88671875" style="515" bestFit="1" customWidth="1"/>
    <col min="45" max="45" width="7.44140625" style="515" bestFit="1" customWidth="1"/>
    <col min="46" max="46" width="5.77734375" style="515" customWidth="1"/>
    <col min="47" max="47" width="4" style="515" customWidth="1"/>
    <col min="48" max="48" width="6.88671875" style="515" bestFit="1" customWidth="1"/>
    <col min="49" max="50" width="5.88671875" style="515" bestFit="1" customWidth="1"/>
    <col min="51" max="51" width="5.5546875" style="515" bestFit="1" customWidth="1"/>
    <col min="52" max="56" width="5.88671875" style="515" bestFit="1" customWidth="1"/>
    <col min="57" max="57" width="6.77734375" style="515" customWidth="1"/>
    <col min="58" max="58" width="5.44140625" style="515" customWidth="1"/>
    <col min="59" max="59" width="6.21875" style="515" customWidth="1"/>
    <col min="60" max="61" width="5" style="515" customWidth="1"/>
    <col min="62" max="66" width="4" style="515" customWidth="1"/>
    <col min="67" max="67" width="6.21875" style="515" customWidth="1"/>
    <col min="68" max="68" width="8.77734375" style="535" customWidth="1"/>
    <col min="69" max="69" width="9.88671875" style="515" customWidth="1"/>
    <col min="70" max="255" width="7.88671875" style="515"/>
    <col min="256" max="256" width="6.44140625" style="515" customWidth="1"/>
    <col min="257" max="257" width="30.88671875" style="515" customWidth="1"/>
    <col min="258" max="258" width="5.88671875" style="515" customWidth="1"/>
    <col min="259" max="259" width="8.21875" style="515" customWidth="1"/>
    <col min="260" max="260" width="7.6640625" style="515" customWidth="1"/>
    <col min="261" max="261" width="6.6640625" style="515" customWidth="1"/>
    <col min="262" max="262" width="7.33203125" style="515" customWidth="1"/>
    <col min="263" max="263" width="4.6640625" style="515" customWidth="1"/>
    <col min="264" max="264" width="7.44140625" style="515" customWidth="1"/>
    <col min="265" max="265" width="7.109375" style="515" customWidth="1"/>
    <col min="266" max="266" width="5.44140625" style="515" customWidth="1"/>
    <col min="267" max="267" width="5.21875" style="515" customWidth="1"/>
    <col min="268" max="269" width="5.5546875" style="515" customWidth="1"/>
    <col min="270" max="270" width="6.33203125" style="515" customWidth="1"/>
    <col min="271" max="271" width="6" style="515" customWidth="1"/>
    <col min="272" max="272" width="5.5546875" style="515" customWidth="1"/>
    <col min="273" max="273" width="5.88671875" style="515" customWidth="1"/>
    <col min="274" max="274" width="6.44140625" style="515" customWidth="1"/>
    <col min="275" max="275" width="5.5546875" style="515" customWidth="1"/>
    <col min="276" max="276" width="7.109375" style="515" customWidth="1"/>
    <col min="277" max="279" width="5.5546875" style="515" customWidth="1"/>
    <col min="280" max="280" width="8" style="515" customWidth="1"/>
    <col min="281" max="281" width="6.33203125" style="515" customWidth="1"/>
    <col min="282" max="290" width="5.5546875" style="515" customWidth="1"/>
    <col min="291" max="291" width="5.6640625" style="515" customWidth="1"/>
    <col min="292" max="297" width="5.5546875" style="515" customWidth="1"/>
    <col min="298" max="298" width="7.109375" style="515" customWidth="1"/>
    <col min="299" max="308" width="5.5546875" style="515" customWidth="1"/>
    <col min="309" max="309" width="5.88671875" style="515" customWidth="1"/>
    <col min="310" max="310" width="5.88671875" style="515" bestFit="1" customWidth="1"/>
    <col min="311" max="311" width="5.5546875" style="515" bestFit="1" customWidth="1"/>
    <col min="312" max="312" width="5.6640625" style="515" bestFit="1" customWidth="1"/>
    <col min="313" max="315" width="5.5546875" style="515" bestFit="1" customWidth="1"/>
    <col min="316" max="316" width="6.21875" style="515" bestFit="1" customWidth="1"/>
    <col min="317" max="317" width="5.5546875" style="515" bestFit="1" customWidth="1"/>
    <col min="318" max="318" width="8.109375" style="515" bestFit="1" customWidth="1"/>
    <col min="319" max="320" width="6.77734375" style="515" bestFit="1" customWidth="1"/>
    <col min="321" max="321" width="4.6640625" style="515" customWidth="1"/>
    <col min="322" max="322" width="7.77734375" style="515" customWidth="1"/>
    <col min="323" max="323" width="9.109375" style="515" customWidth="1"/>
    <col min="324" max="324" width="11.33203125" style="515" customWidth="1"/>
    <col min="325" max="325" width="9.88671875" style="515" customWidth="1"/>
    <col min="326" max="511" width="7.88671875" style="515"/>
    <col min="512" max="512" width="6.44140625" style="515" customWidth="1"/>
    <col min="513" max="513" width="30.88671875" style="515" customWidth="1"/>
    <col min="514" max="514" width="5.88671875" style="515" customWidth="1"/>
    <col min="515" max="515" width="8.21875" style="515" customWidth="1"/>
    <col min="516" max="516" width="7.6640625" style="515" customWidth="1"/>
    <col min="517" max="517" width="6.6640625" style="515" customWidth="1"/>
    <col min="518" max="518" width="7.33203125" style="515" customWidth="1"/>
    <col min="519" max="519" width="4.6640625" style="515" customWidth="1"/>
    <col min="520" max="520" width="7.44140625" style="515" customWidth="1"/>
    <col min="521" max="521" width="7.109375" style="515" customWidth="1"/>
    <col min="522" max="522" width="5.44140625" style="515" customWidth="1"/>
    <col min="523" max="523" width="5.21875" style="515" customWidth="1"/>
    <col min="524" max="525" width="5.5546875" style="515" customWidth="1"/>
    <col min="526" max="526" width="6.33203125" style="515" customWidth="1"/>
    <col min="527" max="527" width="6" style="515" customWidth="1"/>
    <col min="528" max="528" width="5.5546875" style="515" customWidth="1"/>
    <col min="529" max="529" width="5.88671875" style="515" customWidth="1"/>
    <col min="530" max="530" width="6.44140625" style="515" customWidth="1"/>
    <col min="531" max="531" width="5.5546875" style="515" customWidth="1"/>
    <col min="532" max="532" width="7.109375" style="515" customWidth="1"/>
    <col min="533" max="535" width="5.5546875" style="515" customWidth="1"/>
    <col min="536" max="536" width="8" style="515" customWidth="1"/>
    <col min="537" max="537" width="6.33203125" style="515" customWidth="1"/>
    <col min="538" max="546" width="5.5546875" style="515" customWidth="1"/>
    <col min="547" max="547" width="5.6640625" style="515" customWidth="1"/>
    <col min="548" max="553" width="5.5546875" style="515" customWidth="1"/>
    <col min="554" max="554" width="7.109375" style="515" customWidth="1"/>
    <col min="555" max="564" width="5.5546875" style="515" customWidth="1"/>
    <col min="565" max="565" width="5.88671875" style="515" customWidth="1"/>
    <col min="566" max="566" width="5.88671875" style="515" bestFit="1" customWidth="1"/>
    <col min="567" max="567" width="5.5546875" style="515" bestFit="1" customWidth="1"/>
    <col min="568" max="568" width="5.6640625" style="515" bestFit="1" customWidth="1"/>
    <col min="569" max="571" width="5.5546875" style="515" bestFit="1" customWidth="1"/>
    <col min="572" max="572" width="6.21875" style="515" bestFit="1" customWidth="1"/>
    <col min="573" max="573" width="5.5546875" style="515" bestFit="1" customWidth="1"/>
    <col min="574" max="574" width="8.109375" style="515" bestFit="1" customWidth="1"/>
    <col min="575" max="576" width="6.77734375" style="515" bestFit="1" customWidth="1"/>
    <col min="577" max="577" width="4.6640625" style="515" customWidth="1"/>
    <col min="578" max="578" width="7.77734375" style="515" customWidth="1"/>
    <col min="579" max="579" width="9.109375" style="515" customWidth="1"/>
    <col min="580" max="580" width="11.33203125" style="515" customWidth="1"/>
    <col min="581" max="581" width="9.88671875" style="515" customWidth="1"/>
    <col min="582" max="767" width="7.88671875" style="515"/>
    <col min="768" max="768" width="6.44140625" style="515" customWidth="1"/>
    <col min="769" max="769" width="30.88671875" style="515" customWidth="1"/>
    <col min="770" max="770" width="5.88671875" style="515" customWidth="1"/>
    <col min="771" max="771" width="8.21875" style="515" customWidth="1"/>
    <col min="772" max="772" width="7.6640625" style="515" customWidth="1"/>
    <col min="773" max="773" width="6.6640625" style="515" customWidth="1"/>
    <col min="774" max="774" width="7.33203125" style="515" customWidth="1"/>
    <col min="775" max="775" width="4.6640625" style="515" customWidth="1"/>
    <col min="776" max="776" width="7.44140625" style="515" customWidth="1"/>
    <col min="777" max="777" width="7.109375" style="515" customWidth="1"/>
    <col min="778" max="778" width="5.44140625" style="515" customWidth="1"/>
    <col min="779" max="779" width="5.21875" style="515" customWidth="1"/>
    <col min="780" max="781" width="5.5546875" style="515" customWidth="1"/>
    <col min="782" max="782" width="6.33203125" style="515" customWidth="1"/>
    <col min="783" max="783" width="6" style="515" customWidth="1"/>
    <col min="784" max="784" width="5.5546875" style="515" customWidth="1"/>
    <col min="785" max="785" width="5.88671875" style="515" customWidth="1"/>
    <col min="786" max="786" width="6.44140625" style="515" customWidth="1"/>
    <col min="787" max="787" width="5.5546875" style="515" customWidth="1"/>
    <col min="788" max="788" width="7.109375" style="515" customWidth="1"/>
    <col min="789" max="791" width="5.5546875" style="515" customWidth="1"/>
    <col min="792" max="792" width="8" style="515" customWidth="1"/>
    <col min="793" max="793" width="6.33203125" style="515" customWidth="1"/>
    <col min="794" max="802" width="5.5546875" style="515" customWidth="1"/>
    <col min="803" max="803" width="5.6640625" style="515" customWidth="1"/>
    <col min="804" max="809" width="5.5546875" style="515" customWidth="1"/>
    <col min="810" max="810" width="7.109375" style="515" customWidth="1"/>
    <col min="811" max="820" width="5.5546875" style="515" customWidth="1"/>
    <col min="821" max="821" width="5.88671875" style="515" customWidth="1"/>
    <col min="822" max="822" width="5.88671875" style="515" bestFit="1" customWidth="1"/>
    <col min="823" max="823" width="5.5546875" style="515" bestFit="1" customWidth="1"/>
    <col min="824" max="824" width="5.6640625" style="515" bestFit="1" customWidth="1"/>
    <col min="825" max="827" width="5.5546875" style="515" bestFit="1" customWidth="1"/>
    <col min="828" max="828" width="6.21875" style="515" bestFit="1" customWidth="1"/>
    <col min="829" max="829" width="5.5546875" style="515" bestFit="1" customWidth="1"/>
    <col min="830" max="830" width="8.109375" style="515" bestFit="1" customWidth="1"/>
    <col min="831" max="832" width="6.77734375" style="515" bestFit="1" customWidth="1"/>
    <col min="833" max="833" width="4.6640625" style="515" customWidth="1"/>
    <col min="834" max="834" width="7.77734375" style="515" customWidth="1"/>
    <col min="835" max="835" width="9.109375" style="515" customWidth="1"/>
    <col min="836" max="836" width="11.33203125" style="515" customWidth="1"/>
    <col min="837" max="837" width="9.88671875" style="515" customWidth="1"/>
    <col min="838" max="1023" width="7.88671875" style="515"/>
    <col min="1024" max="1024" width="6.44140625" style="515" customWidth="1"/>
    <col min="1025" max="1025" width="30.88671875" style="515" customWidth="1"/>
    <col min="1026" max="1026" width="5.88671875" style="515" customWidth="1"/>
    <col min="1027" max="1027" width="8.21875" style="515" customWidth="1"/>
    <col min="1028" max="1028" width="7.6640625" style="515" customWidth="1"/>
    <col min="1029" max="1029" width="6.6640625" style="515" customWidth="1"/>
    <col min="1030" max="1030" width="7.33203125" style="515" customWidth="1"/>
    <col min="1031" max="1031" width="4.6640625" style="515" customWidth="1"/>
    <col min="1032" max="1032" width="7.44140625" style="515" customWidth="1"/>
    <col min="1033" max="1033" width="7.109375" style="515" customWidth="1"/>
    <col min="1034" max="1034" width="5.44140625" style="515" customWidth="1"/>
    <col min="1035" max="1035" width="5.21875" style="515" customWidth="1"/>
    <col min="1036" max="1037" width="5.5546875" style="515" customWidth="1"/>
    <col min="1038" max="1038" width="6.33203125" style="515" customWidth="1"/>
    <col min="1039" max="1039" width="6" style="515" customWidth="1"/>
    <col min="1040" max="1040" width="5.5546875" style="515" customWidth="1"/>
    <col min="1041" max="1041" width="5.88671875" style="515" customWidth="1"/>
    <col min="1042" max="1042" width="6.44140625" style="515" customWidth="1"/>
    <col min="1043" max="1043" width="5.5546875" style="515" customWidth="1"/>
    <col min="1044" max="1044" width="7.109375" style="515" customWidth="1"/>
    <col min="1045" max="1047" width="5.5546875" style="515" customWidth="1"/>
    <col min="1048" max="1048" width="8" style="515" customWidth="1"/>
    <col min="1049" max="1049" width="6.33203125" style="515" customWidth="1"/>
    <col min="1050" max="1058" width="5.5546875" style="515" customWidth="1"/>
    <col min="1059" max="1059" width="5.6640625" style="515" customWidth="1"/>
    <col min="1060" max="1065" width="5.5546875" style="515" customWidth="1"/>
    <col min="1066" max="1066" width="7.109375" style="515" customWidth="1"/>
    <col min="1067" max="1076" width="5.5546875" style="515" customWidth="1"/>
    <col min="1077" max="1077" width="5.88671875" style="515" customWidth="1"/>
    <col min="1078" max="1078" width="5.88671875" style="515" bestFit="1" customWidth="1"/>
    <col min="1079" max="1079" width="5.5546875" style="515" bestFit="1" customWidth="1"/>
    <col min="1080" max="1080" width="5.6640625" style="515" bestFit="1" customWidth="1"/>
    <col min="1081" max="1083" width="5.5546875" style="515" bestFit="1" customWidth="1"/>
    <col min="1084" max="1084" width="6.21875" style="515" bestFit="1" customWidth="1"/>
    <col min="1085" max="1085" width="5.5546875" style="515" bestFit="1" customWidth="1"/>
    <col min="1086" max="1086" width="8.109375" style="515" bestFit="1" customWidth="1"/>
    <col min="1087" max="1088" width="6.77734375" style="515" bestFit="1" customWidth="1"/>
    <col min="1089" max="1089" width="4.6640625" style="515" customWidth="1"/>
    <col min="1090" max="1090" width="7.77734375" style="515" customWidth="1"/>
    <col min="1091" max="1091" width="9.109375" style="515" customWidth="1"/>
    <col min="1092" max="1092" width="11.33203125" style="515" customWidth="1"/>
    <col min="1093" max="1093" width="9.88671875" style="515" customWidth="1"/>
    <col min="1094" max="1279" width="7.88671875" style="515"/>
    <col min="1280" max="1280" width="6.44140625" style="515" customWidth="1"/>
    <col min="1281" max="1281" width="30.88671875" style="515" customWidth="1"/>
    <col min="1282" max="1282" width="5.88671875" style="515" customWidth="1"/>
    <col min="1283" max="1283" width="8.21875" style="515" customWidth="1"/>
    <col min="1284" max="1284" width="7.6640625" style="515" customWidth="1"/>
    <col min="1285" max="1285" width="6.6640625" style="515" customWidth="1"/>
    <col min="1286" max="1286" width="7.33203125" style="515" customWidth="1"/>
    <col min="1287" max="1287" width="4.6640625" style="515" customWidth="1"/>
    <col min="1288" max="1288" width="7.44140625" style="515" customWidth="1"/>
    <col min="1289" max="1289" width="7.109375" style="515" customWidth="1"/>
    <col min="1290" max="1290" width="5.44140625" style="515" customWidth="1"/>
    <col min="1291" max="1291" width="5.21875" style="515" customWidth="1"/>
    <col min="1292" max="1293" width="5.5546875" style="515" customWidth="1"/>
    <col min="1294" max="1294" width="6.33203125" style="515" customWidth="1"/>
    <col min="1295" max="1295" width="6" style="515" customWidth="1"/>
    <col min="1296" max="1296" width="5.5546875" style="515" customWidth="1"/>
    <col min="1297" max="1297" width="5.88671875" style="515" customWidth="1"/>
    <col min="1298" max="1298" width="6.44140625" style="515" customWidth="1"/>
    <col min="1299" max="1299" width="5.5546875" style="515" customWidth="1"/>
    <col min="1300" max="1300" width="7.109375" style="515" customWidth="1"/>
    <col min="1301" max="1303" width="5.5546875" style="515" customWidth="1"/>
    <col min="1304" max="1304" width="8" style="515" customWidth="1"/>
    <col min="1305" max="1305" width="6.33203125" style="515" customWidth="1"/>
    <col min="1306" max="1314" width="5.5546875" style="515" customWidth="1"/>
    <col min="1315" max="1315" width="5.6640625" style="515" customWidth="1"/>
    <col min="1316" max="1321" width="5.5546875" style="515" customWidth="1"/>
    <col min="1322" max="1322" width="7.109375" style="515" customWidth="1"/>
    <col min="1323" max="1332" width="5.5546875" style="515" customWidth="1"/>
    <col min="1333" max="1333" width="5.88671875" style="515" customWidth="1"/>
    <col min="1334" max="1334" width="5.88671875" style="515" bestFit="1" customWidth="1"/>
    <col min="1335" max="1335" width="5.5546875" style="515" bestFit="1" customWidth="1"/>
    <col min="1336" max="1336" width="5.6640625" style="515" bestFit="1" customWidth="1"/>
    <col min="1337" max="1339" width="5.5546875" style="515" bestFit="1" customWidth="1"/>
    <col min="1340" max="1340" width="6.21875" style="515" bestFit="1" customWidth="1"/>
    <col min="1341" max="1341" width="5.5546875" style="515" bestFit="1" customWidth="1"/>
    <col min="1342" max="1342" width="8.109375" style="515" bestFit="1" customWidth="1"/>
    <col min="1343" max="1344" width="6.77734375" style="515" bestFit="1" customWidth="1"/>
    <col min="1345" max="1345" width="4.6640625" style="515" customWidth="1"/>
    <col min="1346" max="1346" width="7.77734375" style="515" customWidth="1"/>
    <col min="1347" max="1347" width="9.109375" style="515" customWidth="1"/>
    <col min="1348" max="1348" width="11.33203125" style="515" customWidth="1"/>
    <col min="1349" max="1349" width="9.88671875" style="515" customWidth="1"/>
    <col min="1350" max="1535" width="7.88671875" style="515"/>
    <col min="1536" max="1536" width="6.44140625" style="515" customWidth="1"/>
    <col min="1537" max="1537" width="30.88671875" style="515" customWidth="1"/>
    <col min="1538" max="1538" width="5.88671875" style="515" customWidth="1"/>
    <col min="1539" max="1539" width="8.21875" style="515" customWidth="1"/>
    <col min="1540" max="1540" width="7.6640625" style="515" customWidth="1"/>
    <col min="1541" max="1541" width="6.6640625" style="515" customWidth="1"/>
    <col min="1542" max="1542" width="7.33203125" style="515" customWidth="1"/>
    <col min="1543" max="1543" width="4.6640625" style="515" customWidth="1"/>
    <col min="1544" max="1544" width="7.44140625" style="515" customWidth="1"/>
    <col min="1545" max="1545" width="7.109375" style="515" customWidth="1"/>
    <col min="1546" max="1546" width="5.44140625" style="515" customWidth="1"/>
    <col min="1547" max="1547" width="5.21875" style="515" customWidth="1"/>
    <col min="1548" max="1549" width="5.5546875" style="515" customWidth="1"/>
    <col min="1550" max="1550" width="6.33203125" style="515" customWidth="1"/>
    <col min="1551" max="1551" width="6" style="515" customWidth="1"/>
    <col min="1552" max="1552" width="5.5546875" style="515" customWidth="1"/>
    <col min="1553" max="1553" width="5.88671875" style="515" customWidth="1"/>
    <col min="1554" max="1554" width="6.44140625" style="515" customWidth="1"/>
    <col min="1555" max="1555" width="5.5546875" style="515" customWidth="1"/>
    <col min="1556" max="1556" width="7.109375" style="515" customWidth="1"/>
    <col min="1557" max="1559" width="5.5546875" style="515" customWidth="1"/>
    <col min="1560" max="1560" width="8" style="515" customWidth="1"/>
    <col min="1561" max="1561" width="6.33203125" style="515" customWidth="1"/>
    <col min="1562" max="1570" width="5.5546875" style="515" customWidth="1"/>
    <col min="1571" max="1571" width="5.6640625" style="515" customWidth="1"/>
    <col min="1572" max="1577" width="5.5546875" style="515" customWidth="1"/>
    <col min="1578" max="1578" width="7.109375" style="515" customWidth="1"/>
    <col min="1579" max="1588" width="5.5546875" style="515" customWidth="1"/>
    <col min="1589" max="1589" width="5.88671875" style="515" customWidth="1"/>
    <col min="1590" max="1590" width="5.88671875" style="515" bestFit="1" customWidth="1"/>
    <col min="1591" max="1591" width="5.5546875" style="515" bestFit="1" customWidth="1"/>
    <col min="1592" max="1592" width="5.6640625" style="515" bestFit="1" customWidth="1"/>
    <col min="1593" max="1595" width="5.5546875" style="515" bestFit="1" customWidth="1"/>
    <col min="1596" max="1596" width="6.21875" style="515" bestFit="1" customWidth="1"/>
    <col min="1597" max="1597" width="5.5546875" style="515" bestFit="1" customWidth="1"/>
    <col min="1598" max="1598" width="8.109375" style="515" bestFit="1" customWidth="1"/>
    <col min="1599" max="1600" width="6.77734375" style="515" bestFit="1" customWidth="1"/>
    <col min="1601" max="1601" width="4.6640625" style="515" customWidth="1"/>
    <col min="1602" max="1602" width="7.77734375" style="515" customWidth="1"/>
    <col min="1603" max="1603" width="9.109375" style="515" customWidth="1"/>
    <col min="1604" max="1604" width="11.33203125" style="515" customWidth="1"/>
    <col min="1605" max="1605" width="9.88671875" style="515" customWidth="1"/>
    <col min="1606" max="1791" width="7.88671875" style="515"/>
    <col min="1792" max="1792" width="6.44140625" style="515" customWidth="1"/>
    <col min="1793" max="1793" width="30.88671875" style="515" customWidth="1"/>
    <col min="1794" max="1794" width="5.88671875" style="515" customWidth="1"/>
    <col min="1795" max="1795" width="8.21875" style="515" customWidth="1"/>
    <col min="1796" max="1796" width="7.6640625" style="515" customWidth="1"/>
    <col min="1797" max="1797" width="6.6640625" style="515" customWidth="1"/>
    <col min="1798" max="1798" width="7.33203125" style="515" customWidth="1"/>
    <col min="1799" max="1799" width="4.6640625" style="515" customWidth="1"/>
    <col min="1800" max="1800" width="7.44140625" style="515" customWidth="1"/>
    <col min="1801" max="1801" width="7.109375" style="515" customWidth="1"/>
    <col min="1802" max="1802" width="5.44140625" style="515" customWidth="1"/>
    <col min="1803" max="1803" width="5.21875" style="515" customWidth="1"/>
    <col min="1804" max="1805" width="5.5546875" style="515" customWidth="1"/>
    <col min="1806" max="1806" width="6.33203125" style="515" customWidth="1"/>
    <col min="1807" max="1807" width="6" style="515" customWidth="1"/>
    <col min="1808" max="1808" width="5.5546875" style="515" customWidth="1"/>
    <col min="1809" max="1809" width="5.88671875" style="515" customWidth="1"/>
    <col min="1810" max="1810" width="6.44140625" style="515" customWidth="1"/>
    <col min="1811" max="1811" width="5.5546875" style="515" customWidth="1"/>
    <col min="1812" max="1812" width="7.109375" style="515" customWidth="1"/>
    <col min="1813" max="1815" width="5.5546875" style="515" customWidth="1"/>
    <col min="1816" max="1816" width="8" style="515" customWidth="1"/>
    <col min="1817" max="1817" width="6.33203125" style="515" customWidth="1"/>
    <col min="1818" max="1826" width="5.5546875" style="515" customWidth="1"/>
    <col min="1827" max="1827" width="5.6640625" style="515" customWidth="1"/>
    <col min="1828" max="1833" width="5.5546875" style="515" customWidth="1"/>
    <col min="1834" max="1834" width="7.109375" style="515" customWidth="1"/>
    <col min="1835" max="1844" width="5.5546875" style="515" customWidth="1"/>
    <col min="1845" max="1845" width="5.88671875" style="515" customWidth="1"/>
    <col min="1846" max="1846" width="5.88671875" style="515" bestFit="1" customWidth="1"/>
    <col min="1847" max="1847" width="5.5546875" style="515" bestFit="1" customWidth="1"/>
    <col min="1848" max="1848" width="5.6640625" style="515" bestFit="1" customWidth="1"/>
    <col min="1849" max="1851" width="5.5546875" style="515" bestFit="1" customWidth="1"/>
    <col min="1852" max="1852" width="6.21875" style="515" bestFit="1" customWidth="1"/>
    <col min="1853" max="1853" width="5.5546875" style="515" bestFit="1" customWidth="1"/>
    <col min="1854" max="1854" width="8.109375" style="515" bestFit="1" customWidth="1"/>
    <col min="1855" max="1856" width="6.77734375" style="515" bestFit="1" customWidth="1"/>
    <col min="1857" max="1857" width="4.6640625" style="515" customWidth="1"/>
    <col min="1858" max="1858" width="7.77734375" style="515" customWidth="1"/>
    <col min="1859" max="1859" width="9.109375" style="515" customWidth="1"/>
    <col min="1860" max="1860" width="11.33203125" style="515" customWidth="1"/>
    <col min="1861" max="1861" width="9.88671875" style="515" customWidth="1"/>
    <col min="1862" max="2047" width="7.88671875" style="515"/>
    <col min="2048" max="2048" width="6.44140625" style="515" customWidth="1"/>
    <col min="2049" max="2049" width="30.88671875" style="515" customWidth="1"/>
    <col min="2050" max="2050" width="5.88671875" style="515" customWidth="1"/>
    <col min="2051" max="2051" width="8.21875" style="515" customWidth="1"/>
    <col min="2052" max="2052" width="7.6640625" style="515" customWidth="1"/>
    <col min="2053" max="2053" width="6.6640625" style="515" customWidth="1"/>
    <col min="2054" max="2054" width="7.33203125" style="515" customWidth="1"/>
    <col min="2055" max="2055" width="4.6640625" style="515" customWidth="1"/>
    <col min="2056" max="2056" width="7.44140625" style="515" customWidth="1"/>
    <col min="2057" max="2057" width="7.109375" style="515" customWidth="1"/>
    <col min="2058" max="2058" width="5.44140625" style="515" customWidth="1"/>
    <col min="2059" max="2059" width="5.21875" style="515" customWidth="1"/>
    <col min="2060" max="2061" width="5.5546875" style="515" customWidth="1"/>
    <col min="2062" max="2062" width="6.33203125" style="515" customWidth="1"/>
    <col min="2063" max="2063" width="6" style="515" customWidth="1"/>
    <col min="2064" max="2064" width="5.5546875" style="515" customWidth="1"/>
    <col min="2065" max="2065" width="5.88671875" style="515" customWidth="1"/>
    <col min="2066" max="2066" width="6.44140625" style="515" customWidth="1"/>
    <col min="2067" max="2067" width="5.5546875" style="515" customWidth="1"/>
    <col min="2068" max="2068" width="7.109375" style="515" customWidth="1"/>
    <col min="2069" max="2071" width="5.5546875" style="515" customWidth="1"/>
    <col min="2072" max="2072" width="8" style="515" customWidth="1"/>
    <col min="2073" max="2073" width="6.33203125" style="515" customWidth="1"/>
    <col min="2074" max="2082" width="5.5546875" style="515" customWidth="1"/>
    <col min="2083" max="2083" width="5.6640625" style="515" customWidth="1"/>
    <col min="2084" max="2089" width="5.5546875" style="515" customWidth="1"/>
    <col min="2090" max="2090" width="7.109375" style="515" customWidth="1"/>
    <col min="2091" max="2100" width="5.5546875" style="515" customWidth="1"/>
    <col min="2101" max="2101" width="5.88671875" style="515" customWidth="1"/>
    <col min="2102" max="2102" width="5.88671875" style="515" bestFit="1" customWidth="1"/>
    <col min="2103" max="2103" width="5.5546875" style="515" bestFit="1" customWidth="1"/>
    <col min="2104" max="2104" width="5.6640625" style="515" bestFit="1" customWidth="1"/>
    <col min="2105" max="2107" width="5.5546875" style="515" bestFit="1" customWidth="1"/>
    <col min="2108" max="2108" width="6.21875" style="515" bestFit="1" customWidth="1"/>
    <col min="2109" max="2109" width="5.5546875" style="515" bestFit="1" customWidth="1"/>
    <col min="2110" max="2110" width="8.109375" style="515" bestFit="1" customWidth="1"/>
    <col min="2111" max="2112" width="6.77734375" style="515" bestFit="1" customWidth="1"/>
    <col min="2113" max="2113" width="4.6640625" style="515" customWidth="1"/>
    <col min="2114" max="2114" width="7.77734375" style="515" customWidth="1"/>
    <col min="2115" max="2115" width="9.109375" style="515" customWidth="1"/>
    <col min="2116" max="2116" width="11.33203125" style="515" customWidth="1"/>
    <col min="2117" max="2117" width="9.88671875" style="515" customWidth="1"/>
    <col min="2118" max="2303" width="7.88671875" style="515"/>
    <col min="2304" max="2304" width="6.44140625" style="515" customWidth="1"/>
    <col min="2305" max="2305" width="30.88671875" style="515" customWidth="1"/>
    <col min="2306" max="2306" width="5.88671875" style="515" customWidth="1"/>
    <col min="2307" max="2307" width="8.21875" style="515" customWidth="1"/>
    <col min="2308" max="2308" width="7.6640625" style="515" customWidth="1"/>
    <col min="2309" max="2309" width="6.6640625" style="515" customWidth="1"/>
    <col min="2310" max="2310" width="7.33203125" style="515" customWidth="1"/>
    <col min="2311" max="2311" width="4.6640625" style="515" customWidth="1"/>
    <col min="2312" max="2312" width="7.44140625" style="515" customWidth="1"/>
    <col min="2313" max="2313" width="7.109375" style="515" customWidth="1"/>
    <col min="2314" max="2314" width="5.44140625" style="515" customWidth="1"/>
    <col min="2315" max="2315" width="5.21875" style="515" customWidth="1"/>
    <col min="2316" max="2317" width="5.5546875" style="515" customWidth="1"/>
    <col min="2318" max="2318" width="6.33203125" style="515" customWidth="1"/>
    <col min="2319" max="2319" width="6" style="515" customWidth="1"/>
    <col min="2320" max="2320" width="5.5546875" style="515" customWidth="1"/>
    <col min="2321" max="2321" width="5.88671875" style="515" customWidth="1"/>
    <col min="2322" max="2322" width="6.44140625" style="515" customWidth="1"/>
    <col min="2323" max="2323" width="5.5546875" style="515" customWidth="1"/>
    <col min="2324" max="2324" width="7.109375" style="515" customWidth="1"/>
    <col min="2325" max="2327" width="5.5546875" style="515" customWidth="1"/>
    <col min="2328" max="2328" width="8" style="515" customWidth="1"/>
    <col min="2329" max="2329" width="6.33203125" style="515" customWidth="1"/>
    <col min="2330" max="2338" width="5.5546875" style="515" customWidth="1"/>
    <col min="2339" max="2339" width="5.6640625" style="515" customWidth="1"/>
    <col min="2340" max="2345" width="5.5546875" style="515" customWidth="1"/>
    <col min="2346" max="2346" width="7.109375" style="515" customWidth="1"/>
    <col min="2347" max="2356" width="5.5546875" style="515" customWidth="1"/>
    <col min="2357" max="2357" width="5.88671875" style="515" customWidth="1"/>
    <col min="2358" max="2358" width="5.88671875" style="515" bestFit="1" customWidth="1"/>
    <col min="2359" max="2359" width="5.5546875" style="515" bestFit="1" customWidth="1"/>
    <col min="2360" max="2360" width="5.6640625" style="515" bestFit="1" customWidth="1"/>
    <col min="2361" max="2363" width="5.5546875" style="515" bestFit="1" customWidth="1"/>
    <col min="2364" max="2364" width="6.21875" style="515" bestFit="1" customWidth="1"/>
    <col min="2365" max="2365" width="5.5546875" style="515" bestFit="1" customWidth="1"/>
    <col min="2366" max="2366" width="8.109375" style="515" bestFit="1" customWidth="1"/>
    <col min="2367" max="2368" width="6.77734375" style="515" bestFit="1" customWidth="1"/>
    <col min="2369" max="2369" width="4.6640625" style="515" customWidth="1"/>
    <col min="2370" max="2370" width="7.77734375" style="515" customWidth="1"/>
    <col min="2371" max="2371" width="9.109375" style="515" customWidth="1"/>
    <col min="2372" max="2372" width="11.33203125" style="515" customWidth="1"/>
    <col min="2373" max="2373" width="9.88671875" style="515" customWidth="1"/>
    <col min="2374" max="2559" width="7.88671875" style="515"/>
    <col min="2560" max="2560" width="6.44140625" style="515" customWidth="1"/>
    <col min="2561" max="2561" width="30.88671875" style="515" customWidth="1"/>
    <col min="2562" max="2562" width="5.88671875" style="515" customWidth="1"/>
    <col min="2563" max="2563" width="8.21875" style="515" customWidth="1"/>
    <col min="2564" max="2564" width="7.6640625" style="515" customWidth="1"/>
    <col min="2565" max="2565" width="6.6640625" style="515" customWidth="1"/>
    <col min="2566" max="2566" width="7.33203125" style="515" customWidth="1"/>
    <col min="2567" max="2567" width="4.6640625" style="515" customWidth="1"/>
    <col min="2568" max="2568" width="7.44140625" style="515" customWidth="1"/>
    <col min="2569" max="2569" width="7.109375" style="515" customWidth="1"/>
    <col min="2570" max="2570" width="5.44140625" style="515" customWidth="1"/>
    <col min="2571" max="2571" width="5.21875" style="515" customWidth="1"/>
    <col min="2572" max="2573" width="5.5546875" style="515" customWidth="1"/>
    <col min="2574" max="2574" width="6.33203125" style="515" customWidth="1"/>
    <col min="2575" max="2575" width="6" style="515" customWidth="1"/>
    <col min="2576" max="2576" width="5.5546875" style="515" customWidth="1"/>
    <col min="2577" max="2577" width="5.88671875" style="515" customWidth="1"/>
    <col min="2578" max="2578" width="6.44140625" style="515" customWidth="1"/>
    <col min="2579" max="2579" width="5.5546875" style="515" customWidth="1"/>
    <col min="2580" max="2580" width="7.109375" style="515" customWidth="1"/>
    <col min="2581" max="2583" width="5.5546875" style="515" customWidth="1"/>
    <col min="2584" max="2584" width="8" style="515" customWidth="1"/>
    <col min="2585" max="2585" width="6.33203125" style="515" customWidth="1"/>
    <col min="2586" max="2594" width="5.5546875" style="515" customWidth="1"/>
    <col min="2595" max="2595" width="5.6640625" style="515" customWidth="1"/>
    <col min="2596" max="2601" width="5.5546875" style="515" customWidth="1"/>
    <col min="2602" max="2602" width="7.109375" style="515" customWidth="1"/>
    <col min="2603" max="2612" width="5.5546875" style="515" customWidth="1"/>
    <col min="2613" max="2613" width="5.88671875" style="515" customWidth="1"/>
    <col min="2614" max="2614" width="5.88671875" style="515" bestFit="1" customWidth="1"/>
    <col min="2615" max="2615" width="5.5546875" style="515" bestFit="1" customWidth="1"/>
    <col min="2616" max="2616" width="5.6640625" style="515" bestFit="1" customWidth="1"/>
    <col min="2617" max="2619" width="5.5546875" style="515" bestFit="1" customWidth="1"/>
    <col min="2620" max="2620" width="6.21875" style="515" bestFit="1" customWidth="1"/>
    <col min="2621" max="2621" width="5.5546875" style="515" bestFit="1" customWidth="1"/>
    <col min="2622" max="2622" width="8.109375" style="515" bestFit="1" customWidth="1"/>
    <col min="2623" max="2624" width="6.77734375" style="515" bestFit="1" customWidth="1"/>
    <col min="2625" max="2625" width="4.6640625" style="515" customWidth="1"/>
    <col min="2626" max="2626" width="7.77734375" style="515" customWidth="1"/>
    <col min="2627" max="2627" width="9.109375" style="515" customWidth="1"/>
    <col min="2628" max="2628" width="11.33203125" style="515" customWidth="1"/>
    <col min="2629" max="2629" width="9.88671875" style="515" customWidth="1"/>
    <col min="2630" max="2815" width="7.88671875" style="515"/>
    <col min="2816" max="2816" width="6.44140625" style="515" customWidth="1"/>
    <col min="2817" max="2817" width="30.88671875" style="515" customWidth="1"/>
    <col min="2818" max="2818" width="5.88671875" style="515" customWidth="1"/>
    <col min="2819" max="2819" width="8.21875" style="515" customWidth="1"/>
    <col min="2820" max="2820" width="7.6640625" style="515" customWidth="1"/>
    <col min="2821" max="2821" width="6.6640625" style="515" customWidth="1"/>
    <col min="2822" max="2822" width="7.33203125" style="515" customWidth="1"/>
    <col min="2823" max="2823" width="4.6640625" style="515" customWidth="1"/>
    <col min="2824" max="2824" width="7.44140625" style="515" customWidth="1"/>
    <col min="2825" max="2825" width="7.109375" style="515" customWidth="1"/>
    <col min="2826" max="2826" width="5.44140625" style="515" customWidth="1"/>
    <col min="2827" max="2827" width="5.21875" style="515" customWidth="1"/>
    <col min="2828" max="2829" width="5.5546875" style="515" customWidth="1"/>
    <col min="2830" max="2830" width="6.33203125" style="515" customWidth="1"/>
    <col min="2831" max="2831" width="6" style="515" customWidth="1"/>
    <col min="2832" max="2832" width="5.5546875" style="515" customWidth="1"/>
    <col min="2833" max="2833" width="5.88671875" style="515" customWidth="1"/>
    <col min="2834" max="2834" width="6.44140625" style="515" customWidth="1"/>
    <col min="2835" max="2835" width="5.5546875" style="515" customWidth="1"/>
    <col min="2836" max="2836" width="7.109375" style="515" customWidth="1"/>
    <col min="2837" max="2839" width="5.5546875" style="515" customWidth="1"/>
    <col min="2840" max="2840" width="8" style="515" customWidth="1"/>
    <col min="2841" max="2841" width="6.33203125" style="515" customWidth="1"/>
    <col min="2842" max="2850" width="5.5546875" style="515" customWidth="1"/>
    <col min="2851" max="2851" width="5.6640625" style="515" customWidth="1"/>
    <col min="2852" max="2857" width="5.5546875" style="515" customWidth="1"/>
    <col min="2858" max="2858" width="7.109375" style="515" customWidth="1"/>
    <col min="2859" max="2868" width="5.5546875" style="515" customWidth="1"/>
    <col min="2869" max="2869" width="5.88671875" style="515" customWidth="1"/>
    <col min="2870" max="2870" width="5.88671875" style="515" bestFit="1" customWidth="1"/>
    <col min="2871" max="2871" width="5.5546875" style="515" bestFit="1" customWidth="1"/>
    <col min="2872" max="2872" width="5.6640625" style="515" bestFit="1" customWidth="1"/>
    <col min="2873" max="2875" width="5.5546875" style="515" bestFit="1" customWidth="1"/>
    <col min="2876" max="2876" width="6.21875" style="515" bestFit="1" customWidth="1"/>
    <col min="2877" max="2877" width="5.5546875" style="515" bestFit="1" customWidth="1"/>
    <col min="2878" max="2878" width="8.109375" style="515" bestFit="1" customWidth="1"/>
    <col min="2879" max="2880" width="6.77734375" style="515" bestFit="1" customWidth="1"/>
    <col min="2881" max="2881" width="4.6640625" style="515" customWidth="1"/>
    <col min="2882" max="2882" width="7.77734375" style="515" customWidth="1"/>
    <col min="2883" max="2883" width="9.109375" style="515" customWidth="1"/>
    <col min="2884" max="2884" width="11.33203125" style="515" customWidth="1"/>
    <col min="2885" max="2885" width="9.88671875" style="515" customWidth="1"/>
    <col min="2886" max="3071" width="7.88671875" style="515"/>
    <col min="3072" max="3072" width="6.44140625" style="515" customWidth="1"/>
    <col min="3073" max="3073" width="30.88671875" style="515" customWidth="1"/>
    <col min="3074" max="3074" width="5.88671875" style="515" customWidth="1"/>
    <col min="3075" max="3075" width="8.21875" style="515" customWidth="1"/>
    <col min="3076" max="3076" width="7.6640625" style="515" customWidth="1"/>
    <col min="3077" max="3077" width="6.6640625" style="515" customWidth="1"/>
    <col min="3078" max="3078" width="7.33203125" style="515" customWidth="1"/>
    <col min="3079" max="3079" width="4.6640625" style="515" customWidth="1"/>
    <col min="3080" max="3080" width="7.44140625" style="515" customWidth="1"/>
    <col min="3081" max="3081" width="7.109375" style="515" customWidth="1"/>
    <col min="3082" max="3082" width="5.44140625" style="515" customWidth="1"/>
    <col min="3083" max="3083" width="5.21875" style="515" customWidth="1"/>
    <col min="3084" max="3085" width="5.5546875" style="515" customWidth="1"/>
    <col min="3086" max="3086" width="6.33203125" style="515" customWidth="1"/>
    <col min="3087" max="3087" width="6" style="515" customWidth="1"/>
    <col min="3088" max="3088" width="5.5546875" style="515" customWidth="1"/>
    <col min="3089" max="3089" width="5.88671875" style="515" customWidth="1"/>
    <col min="3090" max="3090" width="6.44140625" style="515" customWidth="1"/>
    <col min="3091" max="3091" width="5.5546875" style="515" customWidth="1"/>
    <col min="3092" max="3092" width="7.109375" style="515" customWidth="1"/>
    <col min="3093" max="3095" width="5.5546875" style="515" customWidth="1"/>
    <col min="3096" max="3096" width="8" style="515" customWidth="1"/>
    <col min="3097" max="3097" width="6.33203125" style="515" customWidth="1"/>
    <col min="3098" max="3106" width="5.5546875" style="515" customWidth="1"/>
    <col min="3107" max="3107" width="5.6640625" style="515" customWidth="1"/>
    <col min="3108" max="3113" width="5.5546875" style="515" customWidth="1"/>
    <col min="3114" max="3114" width="7.109375" style="515" customWidth="1"/>
    <col min="3115" max="3124" width="5.5546875" style="515" customWidth="1"/>
    <col min="3125" max="3125" width="5.88671875" style="515" customWidth="1"/>
    <col min="3126" max="3126" width="5.88671875" style="515" bestFit="1" customWidth="1"/>
    <col min="3127" max="3127" width="5.5546875" style="515" bestFit="1" customWidth="1"/>
    <col min="3128" max="3128" width="5.6640625" style="515" bestFit="1" customWidth="1"/>
    <col min="3129" max="3131" width="5.5546875" style="515" bestFit="1" customWidth="1"/>
    <col min="3132" max="3132" width="6.21875" style="515" bestFit="1" customWidth="1"/>
    <col min="3133" max="3133" width="5.5546875" style="515" bestFit="1" customWidth="1"/>
    <col min="3134" max="3134" width="8.109375" style="515" bestFit="1" customWidth="1"/>
    <col min="3135" max="3136" width="6.77734375" style="515" bestFit="1" customWidth="1"/>
    <col min="3137" max="3137" width="4.6640625" style="515" customWidth="1"/>
    <col min="3138" max="3138" width="7.77734375" style="515" customWidth="1"/>
    <col min="3139" max="3139" width="9.109375" style="515" customWidth="1"/>
    <col min="3140" max="3140" width="11.33203125" style="515" customWidth="1"/>
    <col min="3141" max="3141" width="9.88671875" style="515" customWidth="1"/>
    <col min="3142" max="3327" width="7.88671875" style="515"/>
    <col min="3328" max="3328" width="6.44140625" style="515" customWidth="1"/>
    <col min="3329" max="3329" width="30.88671875" style="515" customWidth="1"/>
    <col min="3330" max="3330" width="5.88671875" style="515" customWidth="1"/>
    <col min="3331" max="3331" width="8.21875" style="515" customWidth="1"/>
    <col min="3332" max="3332" width="7.6640625" style="515" customWidth="1"/>
    <col min="3333" max="3333" width="6.6640625" style="515" customWidth="1"/>
    <col min="3334" max="3334" width="7.33203125" style="515" customWidth="1"/>
    <col min="3335" max="3335" width="4.6640625" style="515" customWidth="1"/>
    <col min="3336" max="3336" width="7.44140625" style="515" customWidth="1"/>
    <col min="3337" max="3337" width="7.109375" style="515" customWidth="1"/>
    <col min="3338" max="3338" width="5.44140625" style="515" customWidth="1"/>
    <col min="3339" max="3339" width="5.21875" style="515" customWidth="1"/>
    <col min="3340" max="3341" width="5.5546875" style="515" customWidth="1"/>
    <col min="3342" max="3342" width="6.33203125" style="515" customWidth="1"/>
    <col min="3343" max="3343" width="6" style="515" customWidth="1"/>
    <col min="3344" max="3344" width="5.5546875" style="515" customWidth="1"/>
    <col min="3345" max="3345" width="5.88671875" style="515" customWidth="1"/>
    <col min="3346" max="3346" width="6.44140625" style="515" customWidth="1"/>
    <col min="3347" max="3347" width="5.5546875" style="515" customWidth="1"/>
    <col min="3348" max="3348" width="7.109375" style="515" customWidth="1"/>
    <col min="3349" max="3351" width="5.5546875" style="515" customWidth="1"/>
    <col min="3352" max="3352" width="8" style="515" customWidth="1"/>
    <col min="3353" max="3353" width="6.33203125" style="515" customWidth="1"/>
    <col min="3354" max="3362" width="5.5546875" style="515" customWidth="1"/>
    <col min="3363" max="3363" width="5.6640625" style="515" customWidth="1"/>
    <col min="3364" max="3369" width="5.5546875" style="515" customWidth="1"/>
    <col min="3370" max="3370" width="7.109375" style="515" customWidth="1"/>
    <col min="3371" max="3380" width="5.5546875" style="515" customWidth="1"/>
    <col min="3381" max="3381" width="5.88671875" style="515" customWidth="1"/>
    <col min="3382" max="3382" width="5.88671875" style="515" bestFit="1" customWidth="1"/>
    <col min="3383" max="3383" width="5.5546875" style="515" bestFit="1" customWidth="1"/>
    <col min="3384" max="3384" width="5.6640625" style="515" bestFit="1" customWidth="1"/>
    <col min="3385" max="3387" width="5.5546875" style="515" bestFit="1" customWidth="1"/>
    <col min="3388" max="3388" width="6.21875" style="515" bestFit="1" customWidth="1"/>
    <col min="3389" max="3389" width="5.5546875" style="515" bestFit="1" customWidth="1"/>
    <col min="3390" max="3390" width="8.109375" style="515" bestFit="1" customWidth="1"/>
    <col min="3391" max="3392" width="6.77734375" style="515" bestFit="1" customWidth="1"/>
    <col min="3393" max="3393" width="4.6640625" style="515" customWidth="1"/>
    <col min="3394" max="3394" width="7.77734375" style="515" customWidth="1"/>
    <col min="3395" max="3395" width="9.109375" style="515" customWidth="1"/>
    <col min="3396" max="3396" width="11.33203125" style="515" customWidth="1"/>
    <col min="3397" max="3397" width="9.88671875" style="515" customWidth="1"/>
    <col min="3398" max="3583" width="7.88671875" style="515"/>
    <col min="3584" max="3584" width="6.44140625" style="515" customWidth="1"/>
    <col min="3585" max="3585" width="30.88671875" style="515" customWidth="1"/>
    <col min="3586" max="3586" width="5.88671875" style="515" customWidth="1"/>
    <col min="3587" max="3587" width="8.21875" style="515" customWidth="1"/>
    <col min="3588" max="3588" width="7.6640625" style="515" customWidth="1"/>
    <col min="3589" max="3589" width="6.6640625" style="515" customWidth="1"/>
    <col min="3590" max="3590" width="7.33203125" style="515" customWidth="1"/>
    <col min="3591" max="3591" width="4.6640625" style="515" customWidth="1"/>
    <col min="3592" max="3592" width="7.44140625" style="515" customWidth="1"/>
    <col min="3593" max="3593" width="7.109375" style="515" customWidth="1"/>
    <col min="3594" max="3594" width="5.44140625" style="515" customWidth="1"/>
    <col min="3595" max="3595" width="5.21875" style="515" customWidth="1"/>
    <col min="3596" max="3597" width="5.5546875" style="515" customWidth="1"/>
    <col min="3598" max="3598" width="6.33203125" style="515" customWidth="1"/>
    <col min="3599" max="3599" width="6" style="515" customWidth="1"/>
    <col min="3600" max="3600" width="5.5546875" style="515" customWidth="1"/>
    <col min="3601" max="3601" width="5.88671875" style="515" customWidth="1"/>
    <col min="3602" max="3602" width="6.44140625" style="515" customWidth="1"/>
    <col min="3603" max="3603" width="5.5546875" style="515" customWidth="1"/>
    <col min="3604" max="3604" width="7.109375" style="515" customWidth="1"/>
    <col min="3605" max="3607" width="5.5546875" style="515" customWidth="1"/>
    <col min="3608" max="3608" width="8" style="515" customWidth="1"/>
    <col min="3609" max="3609" width="6.33203125" style="515" customWidth="1"/>
    <col min="3610" max="3618" width="5.5546875" style="515" customWidth="1"/>
    <col min="3619" max="3619" width="5.6640625" style="515" customWidth="1"/>
    <col min="3620" max="3625" width="5.5546875" style="515" customWidth="1"/>
    <col min="3626" max="3626" width="7.109375" style="515" customWidth="1"/>
    <col min="3627" max="3636" width="5.5546875" style="515" customWidth="1"/>
    <col min="3637" max="3637" width="5.88671875" style="515" customWidth="1"/>
    <col min="3638" max="3638" width="5.88671875" style="515" bestFit="1" customWidth="1"/>
    <col min="3639" max="3639" width="5.5546875" style="515" bestFit="1" customWidth="1"/>
    <col min="3640" max="3640" width="5.6640625" style="515" bestFit="1" customWidth="1"/>
    <col min="3641" max="3643" width="5.5546875" style="515" bestFit="1" customWidth="1"/>
    <col min="3644" max="3644" width="6.21875" style="515" bestFit="1" customWidth="1"/>
    <col min="3645" max="3645" width="5.5546875" style="515" bestFit="1" customWidth="1"/>
    <col min="3646" max="3646" width="8.109375" style="515" bestFit="1" customWidth="1"/>
    <col min="3647" max="3648" width="6.77734375" style="515" bestFit="1" customWidth="1"/>
    <col min="3649" max="3649" width="4.6640625" style="515" customWidth="1"/>
    <col min="3650" max="3650" width="7.77734375" style="515" customWidth="1"/>
    <col min="3651" max="3651" width="9.109375" style="515" customWidth="1"/>
    <col min="3652" max="3652" width="11.33203125" style="515" customWidth="1"/>
    <col min="3653" max="3653" width="9.88671875" style="515" customWidth="1"/>
    <col min="3654" max="3839" width="7.88671875" style="515"/>
    <col min="3840" max="3840" width="6.44140625" style="515" customWidth="1"/>
    <col min="3841" max="3841" width="30.88671875" style="515" customWidth="1"/>
    <col min="3842" max="3842" width="5.88671875" style="515" customWidth="1"/>
    <col min="3843" max="3843" width="8.21875" style="515" customWidth="1"/>
    <col min="3844" max="3844" width="7.6640625" style="515" customWidth="1"/>
    <col min="3845" max="3845" width="6.6640625" style="515" customWidth="1"/>
    <col min="3846" max="3846" width="7.33203125" style="515" customWidth="1"/>
    <col min="3847" max="3847" width="4.6640625" style="515" customWidth="1"/>
    <col min="3848" max="3848" width="7.44140625" style="515" customWidth="1"/>
    <col min="3849" max="3849" width="7.109375" style="515" customWidth="1"/>
    <col min="3850" max="3850" width="5.44140625" style="515" customWidth="1"/>
    <col min="3851" max="3851" width="5.21875" style="515" customWidth="1"/>
    <col min="3852" max="3853" width="5.5546875" style="515" customWidth="1"/>
    <col min="3854" max="3854" width="6.33203125" style="515" customWidth="1"/>
    <col min="3855" max="3855" width="6" style="515" customWidth="1"/>
    <col min="3856" max="3856" width="5.5546875" style="515" customWidth="1"/>
    <col min="3857" max="3857" width="5.88671875" style="515" customWidth="1"/>
    <col min="3858" max="3858" width="6.44140625" style="515" customWidth="1"/>
    <col min="3859" max="3859" width="5.5546875" style="515" customWidth="1"/>
    <col min="3860" max="3860" width="7.109375" style="515" customWidth="1"/>
    <col min="3861" max="3863" width="5.5546875" style="515" customWidth="1"/>
    <col min="3864" max="3864" width="8" style="515" customWidth="1"/>
    <col min="3865" max="3865" width="6.33203125" style="515" customWidth="1"/>
    <col min="3866" max="3874" width="5.5546875" style="515" customWidth="1"/>
    <col min="3875" max="3875" width="5.6640625" style="515" customWidth="1"/>
    <col min="3876" max="3881" width="5.5546875" style="515" customWidth="1"/>
    <col min="3882" max="3882" width="7.109375" style="515" customWidth="1"/>
    <col min="3883" max="3892" width="5.5546875" style="515" customWidth="1"/>
    <col min="3893" max="3893" width="5.88671875" style="515" customWidth="1"/>
    <col min="3894" max="3894" width="5.88671875" style="515" bestFit="1" customWidth="1"/>
    <col min="3895" max="3895" width="5.5546875" style="515" bestFit="1" customWidth="1"/>
    <col min="3896" max="3896" width="5.6640625" style="515" bestFit="1" customWidth="1"/>
    <col min="3897" max="3899" width="5.5546875" style="515" bestFit="1" customWidth="1"/>
    <col min="3900" max="3900" width="6.21875" style="515" bestFit="1" customWidth="1"/>
    <col min="3901" max="3901" width="5.5546875" style="515" bestFit="1" customWidth="1"/>
    <col min="3902" max="3902" width="8.109375" style="515" bestFit="1" customWidth="1"/>
    <col min="3903" max="3904" width="6.77734375" style="515" bestFit="1" customWidth="1"/>
    <col min="3905" max="3905" width="4.6640625" style="515" customWidth="1"/>
    <col min="3906" max="3906" width="7.77734375" style="515" customWidth="1"/>
    <col min="3907" max="3907" width="9.109375" style="515" customWidth="1"/>
    <col min="3908" max="3908" width="11.33203125" style="515" customWidth="1"/>
    <col min="3909" max="3909" width="9.88671875" style="515" customWidth="1"/>
    <col min="3910" max="4095" width="7.88671875" style="515"/>
    <col min="4096" max="4096" width="6.44140625" style="515" customWidth="1"/>
    <col min="4097" max="4097" width="30.88671875" style="515" customWidth="1"/>
    <col min="4098" max="4098" width="5.88671875" style="515" customWidth="1"/>
    <col min="4099" max="4099" width="8.21875" style="515" customWidth="1"/>
    <col min="4100" max="4100" width="7.6640625" style="515" customWidth="1"/>
    <col min="4101" max="4101" width="6.6640625" style="515" customWidth="1"/>
    <col min="4102" max="4102" width="7.33203125" style="515" customWidth="1"/>
    <col min="4103" max="4103" width="4.6640625" style="515" customWidth="1"/>
    <col min="4104" max="4104" width="7.44140625" style="515" customWidth="1"/>
    <col min="4105" max="4105" width="7.109375" style="515" customWidth="1"/>
    <col min="4106" max="4106" width="5.44140625" style="515" customWidth="1"/>
    <col min="4107" max="4107" width="5.21875" style="515" customWidth="1"/>
    <col min="4108" max="4109" width="5.5546875" style="515" customWidth="1"/>
    <col min="4110" max="4110" width="6.33203125" style="515" customWidth="1"/>
    <col min="4111" max="4111" width="6" style="515" customWidth="1"/>
    <col min="4112" max="4112" width="5.5546875" style="515" customWidth="1"/>
    <col min="4113" max="4113" width="5.88671875" style="515" customWidth="1"/>
    <col min="4114" max="4114" width="6.44140625" style="515" customWidth="1"/>
    <col min="4115" max="4115" width="5.5546875" style="515" customWidth="1"/>
    <col min="4116" max="4116" width="7.109375" style="515" customWidth="1"/>
    <col min="4117" max="4119" width="5.5546875" style="515" customWidth="1"/>
    <col min="4120" max="4120" width="8" style="515" customWidth="1"/>
    <col min="4121" max="4121" width="6.33203125" style="515" customWidth="1"/>
    <col min="4122" max="4130" width="5.5546875" style="515" customWidth="1"/>
    <col min="4131" max="4131" width="5.6640625" style="515" customWidth="1"/>
    <col min="4132" max="4137" width="5.5546875" style="515" customWidth="1"/>
    <col min="4138" max="4138" width="7.109375" style="515" customWidth="1"/>
    <col min="4139" max="4148" width="5.5546875" style="515" customWidth="1"/>
    <col min="4149" max="4149" width="5.88671875" style="515" customWidth="1"/>
    <col min="4150" max="4150" width="5.88671875" style="515" bestFit="1" customWidth="1"/>
    <col min="4151" max="4151" width="5.5546875" style="515" bestFit="1" customWidth="1"/>
    <col min="4152" max="4152" width="5.6640625" style="515" bestFit="1" customWidth="1"/>
    <col min="4153" max="4155" width="5.5546875" style="515" bestFit="1" customWidth="1"/>
    <col min="4156" max="4156" width="6.21875" style="515" bestFit="1" customWidth="1"/>
    <col min="4157" max="4157" width="5.5546875" style="515" bestFit="1" customWidth="1"/>
    <col min="4158" max="4158" width="8.109375" style="515" bestFit="1" customWidth="1"/>
    <col min="4159" max="4160" width="6.77734375" style="515" bestFit="1" customWidth="1"/>
    <col min="4161" max="4161" width="4.6640625" style="515" customWidth="1"/>
    <col min="4162" max="4162" width="7.77734375" style="515" customWidth="1"/>
    <col min="4163" max="4163" width="9.109375" style="515" customWidth="1"/>
    <col min="4164" max="4164" width="11.33203125" style="515" customWidth="1"/>
    <col min="4165" max="4165" width="9.88671875" style="515" customWidth="1"/>
    <col min="4166" max="4351" width="7.88671875" style="515"/>
    <col min="4352" max="4352" width="6.44140625" style="515" customWidth="1"/>
    <col min="4353" max="4353" width="30.88671875" style="515" customWidth="1"/>
    <col min="4354" max="4354" width="5.88671875" style="515" customWidth="1"/>
    <col min="4355" max="4355" width="8.21875" style="515" customWidth="1"/>
    <col min="4356" max="4356" width="7.6640625" style="515" customWidth="1"/>
    <col min="4357" max="4357" width="6.6640625" style="515" customWidth="1"/>
    <col min="4358" max="4358" width="7.33203125" style="515" customWidth="1"/>
    <col min="4359" max="4359" width="4.6640625" style="515" customWidth="1"/>
    <col min="4360" max="4360" width="7.44140625" style="515" customWidth="1"/>
    <col min="4361" max="4361" width="7.109375" style="515" customWidth="1"/>
    <col min="4362" max="4362" width="5.44140625" style="515" customWidth="1"/>
    <col min="4363" max="4363" width="5.21875" style="515" customWidth="1"/>
    <col min="4364" max="4365" width="5.5546875" style="515" customWidth="1"/>
    <col min="4366" max="4366" width="6.33203125" style="515" customWidth="1"/>
    <col min="4367" max="4367" width="6" style="515" customWidth="1"/>
    <col min="4368" max="4368" width="5.5546875" style="515" customWidth="1"/>
    <col min="4369" max="4369" width="5.88671875" style="515" customWidth="1"/>
    <col min="4370" max="4370" width="6.44140625" style="515" customWidth="1"/>
    <col min="4371" max="4371" width="5.5546875" style="515" customWidth="1"/>
    <col min="4372" max="4372" width="7.109375" style="515" customWidth="1"/>
    <col min="4373" max="4375" width="5.5546875" style="515" customWidth="1"/>
    <col min="4376" max="4376" width="8" style="515" customWidth="1"/>
    <col min="4377" max="4377" width="6.33203125" style="515" customWidth="1"/>
    <col min="4378" max="4386" width="5.5546875" style="515" customWidth="1"/>
    <col min="4387" max="4387" width="5.6640625" style="515" customWidth="1"/>
    <col min="4388" max="4393" width="5.5546875" style="515" customWidth="1"/>
    <col min="4394" max="4394" width="7.109375" style="515" customWidth="1"/>
    <col min="4395" max="4404" width="5.5546875" style="515" customWidth="1"/>
    <col min="4405" max="4405" width="5.88671875" style="515" customWidth="1"/>
    <col min="4406" max="4406" width="5.88671875" style="515" bestFit="1" customWidth="1"/>
    <col min="4407" max="4407" width="5.5546875" style="515" bestFit="1" customWidth="1"/>
    <col min="4408" max="4408" width="5.6640625" style="515" bestFit="1" customWidth="1"/>
    <col min="4409" max="4411" width="5.5546875" style="515" bestFit="1" customWidth="1"/>
    <col min="4412" max="4412" width="6.21875" style="515" bestFit="1" customWidth="1"/>
    <col min="4413" max="4413" width="5.5546875" style="515" bestFit="1" customWidth="1"/>
    <col min="4414" max="4414" width="8.109375" style="515" bestFit="1" customWidth="1"/>
    <col min="4415" max="4416" width="6.77734375" style="515" bestFit="1" customWidth="1"/>
    <col min="4417" max="4417" width="4.6640625" style="515" customWidth="1"/>
    <col min="4418" max="4418" width="7.77734375" style="515" customWidth="1"/>
    <col min="4419" max="4419" width="9.109375" style="515" customWidth="1"/>
    <col min="4420" max="4420" width="11.33203125" style="515" customWidth="1"/>
    <col min="4421" max="4421" width="9.88671875" style="515" customWidth="1"/>
    <col min="4422" max="4607" width="7.88671875" style="515"/>
    <col min="4608" max="4608" width="6.44140625" style="515" customWidth="1"/>
    <col min="4609" max="4609" width="30.88671875" style="515" customWidth="1"/>
    <col min="4610" max="4610" width="5.88671875" style="515" customWidth="1"/>
    <col min="4611" max="4611" width="8.21875" style="515" customWidth="1"/>
    <col min="4612" max="4612" width="7.6640625" style="515" customWidth="1"/>
    <col min="4613" max="4613" width="6.6640625" style="515" customWidth="1"/>
    <col min="4614" max="4614" width="7.33203125" style="515" customWidth="1"/>
    <col min="4615" max="4615" width="4.6640625" style="515" customWidth="1"/>
    <col min="4616" max="4616" width="7.44140625" style="515" customWidth="1"/>
    <col min="4617" max="4617" width="7.109375" style="515" customWidth="1"/>
    <col min="4618" max="4618" width="5.44140625" style="515" customWidth="1"/>
    <col min="4619" max="4619" width="5.21875" style="515" customWidth="1"/>
    <col min="4620" max="4621" width="5.5546875" style="515" customWidth="1"/>
    <col min="4622" max="4622" width="6.33203125" style="515" customWidth="1"/>
    <col min="4623" max="4623" width="6" style="515" customWidth="1"/>
    <col min="4624" max="4624" width="5.5546875" style="515" customWidth="1"/>
    <col min="4625" max="4625" width="5.88671875" style="515" customWidth="1"/>
    <col min="4626" max="4626" width="6.44140625" style="515" customWidth="1"/>
    <col min="4627" max="4627" width="5.5546875" style="515" customWidth="1"/>
    <col min="4628" max="4628" width="7.109375" style="515" customWidth="1"/>
    <col min="4629" max="4631" width="5.5546875" style="515" customWidth="1"/>
    <col min="4632" max="4632" width="8" style="515" customWidth="1"/>
    <col min="4633" max="4633" width="6.33203125" style="515" customWidth="1"/>
    <col min="4634" max="4642" width="5.5546875" style="515" customWidth="1"/>
    <col min="4643" max="4643" width="5.6640625" style="515" customWidth="1"/>
    <col min="4644" max="4649" width="5.5546875" style="515" customWidth="1"/>
    <col min="4650" max="4650" width="7.109375" style="515" customWidth="1"/>
    <col min="4651" max="4660" width="5.5546875" style="515" customWidth="1"/>
    <col min="4661" max="4661" width="5.88671875" style="515" customWidth="1"/>
    <col min="4662" max="4662" width="5.88671875" style="515" bestFit="1" customWidth="1"/>
    <col min="4663" max="4663" width="5.5546875" style="515" bestFit="1" customWidth="1"/>
    <col min="4664" max="4664" width="5.6640625" style="515" bestFit="1" customWidth="1"/>
    <col min="4665" max="4667" width="5.5546875" style="515" bestFit="1" customWidth="1"/>
    <col min="4668" max="4668" width="6.21875" style="515" bestFit="1" customWidth="1"/>
    <col min="4669" max="4669" width="5.5546875" style="515" bestFit="1" customWidth="1"/>
    <col min="4670" max="4670" width="8.109375" style="515" bestFit="1" customWidth="1"/>
    <col min="4671" max="4672" width="6.77734375" style="515" bestFit="1" customWidth="1"/>
    <col min="4673" max="4673" width="4.6640625" style="515" customWidth="1"/>
    <col min="4674" max="4674" width="7.77734375" style="515" customWidth="1"/>
    <col min="4675" max="4675" width="9.109375" style="515" customWidth="1"/>
    <col min="4676" max="4676" width="11.33203125" style="515" customWidth="1"/>
    <col min="4677" max="4677" width="9.88671875" style="515" customWidth="1"/>
    <col min="4678" max="4863" width="7.88671875" style="515"/>
    <col min="4864" max="4864" width="6.44140625" style="515" customWidth="1"/>
    <col min="4865" max="4865" width="30.88671875" style="515" customWidth="1"/>
    <col min="4866" max="4866" width="5.88671875" style="515" customWidth="1"/>
    <col min="4867" max="4867" width="8.21875" style="515" customWidth="1"/>
    <col min="4868" max="4868" width="7.6640625" style="515" customWidth="1"/>
    <col min="4869" max="4869" width="6.6640625" style="515" customWidth="1"/>
    <col min="4870" max="4870" width="7.33203125" style="515" customWidth="1"/>
    <col min="4871" max="4871" width="4.6640625" style="515" customWidth="1"/>
    <col min="4872" max="4872" width="7.44140625" style="515" customWidth="1"/>
    <col min="4873" max="4873" width="7.109375" style="515" customWidth="1"/>
    <col min="4874" max="4874" width="5.44140625" style="515" customWidth="1"/>
    <col min="4875" max="4875" width="5.21875" style="515" customWidth="1"/>
    <col min="4876" max="4877" width="5.5546875" style="515" customWidth="1"/>
    <col min="4878" max="4878" width="6.33203125" style="515" customWidth="1"/>
    <col min="4879" max="4879" width="6" style="515" customWidth="1"/>
    <col min="4880" max="4880" width="5.5546875" style="515" customWidth="1"/>
    <col min="4881" max="4881" width="5.88671875" style="515" customWidth="1"/>
    <col min="4882" max="4882" width="6.44140625" style="515" customWidth="1"/>
    <col min="4883" max="4883" width="5.5546875" style="515" customWidth="1"/>
    <col min="4884" max="4884" width="7.109375" style="515" customWidth="1"/>
    <col min="4885" max="4887" width="5.5546875" style="515" customWidth="1"/>
    <col min="4888" max="4888" width="8" style="515" customWidth="1"/>
    <col min="4889" max="4889" width="6.33203125" style="515" customWidth="1"/>
    <col min="4890" max="4898" width="5.5546875" style="515" customWidth="1"/>
    <col min="4899" max="4899" width="5.6640625" style="515" customWidth="1"/>
    <col min="4900" max="4905" width="5.5546875" style="515" customWidth="1"/>
    <col min="4906" max="4906" width="7.109375" style="515" customWidth="1"/>
    <col min="4907" max="4916" width="5.5546875" style="515" customWidth="1"/>
    <col min="4917" max="4917" width="5.88671875" style="515" customWidth="1"/>
    <col min="4918" max="4918" width="5.88671875" style="515" bestFit="1" customWidth="1"/>
    <col min="4919" max="4919" width="5.5546875" style="515" bestFit="1" customWidth="1"/>
    <col min="4920" max="4920" width="5.6640625" style="515" bestFit="1" customWidth="1"/>
    <col min="4921" max="4923" width="5.5546875" style="515" bestFit="1" customWidth="1"/>
    <col min="4924" max="4924" width="6.21875" style="515" bestFit="1" customWidth="1"/>
    <col min="4925" max="4925" width="5.5546875" style="515" bestFit="1" customWidth="1"/>
    <col min="4926" max="4926" width="8.109375" style="515" bestFit="1" customWidth="1"/>
    <col min="4927" max="4928" width="6.77734375" style="515" bestFit="1" customWidth="1"/>
    <col min="4929" max="4929" width="4.6640625" style="515" customWidth="1"/>
    <col min="4930" max="4930" width="7.77734375" style="515" customWidth="1"/>
    <col min="4931" max="4931" width="9.109375" style="515" customWidth="1"/>
    <col min="4932" max="4932" width="11.33203125" style="515" customWidth="1"/>
    <col min="4933" max="4933" width="9.88671875" style="515" customWidth="1"/>
    <col min="4934" max="5119" width="7.88671875" style="515"/>
    <col min="5120" max="5120" width="6.44140625" style="515" customWidth="1"/>
    <col min="5121" max="5121" width="30.88671875" style="515" customWidth="1"/>
    <col min="5122" max="5122" width="5.88671875" style="515" customWidth="1"/>
    <col min="5123" max="5123" width="8.21875" style="515" customWidth="1"/>
    <col min="5124" max="5124" width="7.6640625" style="515" customWidth="1"/>
    <col min="5125" max="5125" width="6.6640625" style="515" customWidth="1"/>
    <col min="5126" max="5126" width="7.33203125" style="515" customWidth="1"/>
    <col min="5127" max="5127" width="4.6640625" style="515" customWidth="1"/>
    <col min="5128" max="5128" width="7.44140625" style="515" customWidth="1"/>
    <col min="5129" max="5129" width="7.109375" style="515" customWidth="1"/>
    <col min="5130" max="5130" width="5.44140625" style="515" customWidth="1"/>
    <col min="5131" max="5131" width="5.21875" style="515" customWidth="1"/>
    <col min="5132" max="5133" width="5.5546875" style="515" customWidth="1"/>
    <col min="5134" max="5134" width="6.33203125" style="515" customWidth="1"/>
    <col min="5135" max="5135" width="6" style="515" customWidth="1"/>
    <col min="5136" max="5136" width="5.5546875" style="515" customWidth="1"/>
    <col min="5137" max="5137" width="5.88671875" style="515" customWidth="1"/>
    <col min="5138" max="5138" width="6.44140625" style="515" customWidth="1"/>
    <col min="5139" max="5139" width="5.5546875" style="515" customWidth="1"/>
    <col min="5140" max="5140" width="7.109375" style="515" customWidth="1"/>
    <col min="5141" max="5143" width="5.5546875" style="515" customWidth="1"/>
    <col min="5144" max="5144" width="8" style="515" customWidth="1"/>
    <col min="5145" max="5145" width="6.33203125" style="515" customWidth="1"/>
    <col min="5146" max="5154" width="5.5546875" style="515" customWidth="1"/>
    <col min="5155" max="5155" width="5.6640625" style="515" customWidth="1"/>
    <col min="5156" max="5161" width="5.5546875" style="515" customWidth="1"/>
    <col min="5162" max="5162" width="7.109375" style="515" customWidth="1"/>
    <col min="5163" max="5172" width="5.5546875" style="515" customWidth="1"/>
    <col min="5173" max="5173" width="5.88671875" style="515" customWidth="1"/>
    <col min="5174" max="5174" width="5.88671875" style="515" bestFit="1" customWidth="1"/>
    <col min="5175" max="5175" width="5.5546875" style="515" bestFit="1" customWidth="1"/>
    <col min="5176" max="5176" width="5.6640625" style="515" bestFit="1" customWidth="1"/>
    <col min="5177" max="5179" width="5.5546875" style="515" bestFit="1" customWidth="1"/>
    <col min="5180" max="5180" width="6.21875" style="515" bestFit="1" customWidth="1"/>
    <col min="5181" max="5181" width="5.5546875" style="515" bestFit="1" customWidth="1"/>
    <col min="5182" max="5182" width="8.109375" style="515" bestFit="1" customWidth="1"/>
    <col min="5183" max="5184" width="6.77734375" style="515" bestFit="1" customWidth="1"/>
    <col min="5185" max="5185" width="4.6640625" style="515" customWidth="1"/>
    <col min="5186" max="5186" width="7.77734375" style="515" customWidth="1"/>
    <col min="5187" max="5187" width="9.109375" style="515" customWidth="1"/>
    <col min="5188" max="5188" width="11.33203125" style="515" customWidth="1"/>
    <col min="5189" max="5189" width="9.88671875" style="515" customWidth="1"/>
    <col min="5190" max="5375" width="7.88671875" style="515"/>
    <col min="5376" max="5376" width="6.44140625" style="515" customWidth="1"/>
    <col min="5377" max="5377" width="30.88671875" style="515" customWidth="1"/>
    <col min="5378" max="5378" width="5.88671875" style="515" customWidth="1"/>
    <col min="5379" max="5379" width="8.21875" style="515" customWidth="1"/>
    <col min="5380" max="5380" width="7.6640625" style="515" customWidth="1"/>
    <col min="5381" max="5381" width="6.6640625" style="515" customWidth="1"/>
    <col min="5382" max="5382" width="7.33203125" style="515" customWidth="1"/>
    <col min="5383" max="5383" width="4.6640625" style="515" customWidth="1"/>
    <col min="5384" max="5384" width="7.44140625" style="515" customWidth="1"/>
    <col min="5385" max="5385" width="7.109375" style="515" customWidth="1"/>
    <col min="5386" max="5386" width="5.44140625" style="515" customWidth="1"/>
    <col min="5387" max="5387" width="5.21875" style="515" customWidth="1"/>
    <col min="5388" max="5389" width="5.5546875" style="515" customWidth="1"/>
    <col min="5390" max="5390" width="6.33203125" style="515" customWidth="1"/>
    <col min="5391" max="5391" width="6" style="515" customWidth="1"/>
    <col min="5392" max="5392" width="5.5546875" style="515" customWidth="1"/>
    <col min="5393" max="5393" width="5.88671875" style="515" customWidth="1"/>
    <col min="5394" max="5394" width="6.44140625" style="515" customWidth="1"/>
    <col min="5395" max="5395" width="5.5546875" style="515" customWidth="1"/>
    <col min="5396" max="5396" width="7.109375" style="515" customWidth="1"/>
    <col min="5397" max="5399" width="5.5546875" style="515" customWidth="1"/>
    <col min="5400" max="5400" width="8" style="515" customWidth="1"/>
    <col min="5401" max="5401" width="6.33203125" style="515" customWidth="1"/>
    <col min="5402" max="5410" width="5.5546875" style="515" customWidth="1"/>
    <col min="5411" max="5411" width="5.6640625" style="515" customWidth="1"/>
    <col min="5412" max="5417" width="5.5546875" style="515" customWidth="1"/>
    <col min="5418" max="5418" width="7.109375" style="515" customWidth="1"/>
    <col min="5419" max="5428" width="5.5546875" style="515" customWidth="1"/>
    <col min="5429" max="5429" width="5.88671875" style="515" customWidth="1"/>
    <col min="5430" max="5430" width="5.88671875" style="515" bestFit="1" customWidth="1"/>
    <col min="5431" max="5431" width="5.5546875" style="515" bestFit="1" customWidth="1"/>
    <col min="5432" max="5432" width="5.6640625" style="515" bestFit="1" customWidth="1"/>
    <col min="5433" max="5435" width="5.5546875" style="515" bestFit="1" customWidth="1"/>
    <col min="5436" max="5436" width="6.21875" style="515" bestFit="1" customWidth="1"/>
    <col min="5437" max="5437" width="5.5546875" style="515" bestFit="1" customWidth="1"/>
    <col min="5438" max="5438" width="8.109375" style="515" bestFit="1" customWidth="1"/>
    <col min="5439" max="5440" width="6.77734375" style="515" bestFit="1" customWidth="1"/>
    <col min="5441" max="5441" width="4.6640625" style="515" customWidth="1"/>
    <col min="5442" max="5442" width="7.77734375" style="515" customWidth="1"/>
    <col min="5443" max="5443" width="9.109375" style="515" customWidth="1"/>
    <col min="5444" max="5444" width="11.33203125" style="515" customWidth="1"/>
    <col min="5445" max="5445" width="9.88671875" style="515" customWidth="1"/>
    <col min="5446" max="5631" width="7.88671875" style="515"/>
    <col min="5632" max="5632" width="6.44140625" style="515" customWidth="1"/>
    <col min="5633" max="5633" width="30.88671875" style="515" customWidth="1"/>
    <col min="5634" max="5634" width="5.88671875" style="515" customWidth="1"/>
    <col min="5635" max="5635" width="8.21875" style="515" customWidth="1"/>
    <col min="5636" max="5636" width="7.6640625" style="515" customWidth="1"/>
    <col min="5637" max="5637" width="6.6640625" style="515" customWidth="1"/>
    <col min="5638" max="5638" width="7.33203125" style="515" customWidth="1"/>
    <col min="5639" max="5639" width="4.6640625" style="515" customWidth="1"/>
    <col min="5640" max="5640" width="7.44140625" style="515" customWidth="1"/>
    <col min="5641" max="5641" width="7.109375" style="515" customWidth="1"/>
    <col min="5642" max="5642" width="5.44140625" style="515" customWidth="1"/>
    <col min="5643" max="5643" width="5.21875" style="515" customWidth="1"/>
    <col min="5644" max="5645" width="5.5546875" style="515" customWidth="1"/>
    <col min="5646" max="5646" width="6.33203125" style="515" customWidth="1"/>
    <col min="5647" max="5647" width="6" style="515" customWidth="1"/>
    <col min="5648" max="5648" width="5.5546875" style="515" customWidth="1"/>
    <col min="5649" max="5649" width="5.88671875" style="515" customWidth="1"/>
    <col min="5650" max="5650" width="6.44140625" style="515" customWidth="1"/>
    <col min="5651" max="5651" width="5.5546875" style="515" customWidth="1"/>
    <col min="5652" max="5652" width="7.109375" style="515" customWidth="1"/>
    <col min="5653" max="5655" width="5.5546875" style="515" customWidth="1"/>
    <col min="5656" max="5656" width="8" style="515" customWidth="1"/>
    <col min="5657" max="5657" width="6.33203125" style="515" customWidth="1"/>
    <col min="5658" max="5666" width="5.5546875" style="515" customWidth="1"/>
    <col min="5667" max="5667" width="5.6640625" style="515" customWidth="1"/>
    <col min="5668" max="5673" width="5.5546875" style="515" customWidth="1"/>
    <col min="5674" max="5674" width="7.109375" style="515" customWidth="1"/>
    <col min="5675" max="5684" width="5.5546875" style="515" customWidth="1"/>
    <col min="5685" max="5685" width="5.88671875" style="515" customWidth="1"/>
    <col min="5686" max="5686" width="5.88671875" style="515" bestFit="1" customWidth="1"/>
    <col min="5687" max="5687" width="5.5546875" style="515" bestFit="1" customWidth="1"/>
    <col min="5688" max="5688" width="5.6640625" style="515" bestFit="1" customWidth="1"/>
    <col min="5689" max="5691" width="5.5546875" style="515" bestFit="1" customWidth="1"/>
    <col min="5692" max="5692" width="6.21875" style="515" bestFit="1" customWidth="1"/>
    <col min="5693" max="5693" width="5.5546875" style="515" bestFit="1" customWidth="1"/>
    <col min="5694" max="5694" width="8.109375" style="515" bestFit="1" customWidth="1"/>
    <col min="5695" max="5696" width="6.77734375" style="515" bestFit="1" customWidth="1"/>
    <col min="5697" max="5697" width="4.6640625" style="515" customWidth="1"/>
    <col min="5698" max="5698" width="7.77734375" style="515" customWidth="1"/>
    <col min="5699" max="5699" width="9.109375" style="515" customWidth="1"/>
    <col min="5700" max="5700" width="11.33203125" style="515" customWidth="1"/>
    <col min="5701" max="5701" width="9.88671875" style="515" customWidth="1"/>
    <col min="5702" max="5887" width="7.88671875" style="515"/>
    <col min="5888" max="5888" width="6.44140625" style="515" customWidth="1"/>
    <col min="5889" max="5889" width="30.88671875" style="515" customWidth="1"/>
    <col min="5890" max="5890" width="5.88671875" style="515" customWidth="1"/>
    <col min="5891" max="5891" width="8.21875" style="515" customWidth="1"/>
    <col min="5892" max="5892" width="7.6640625" style="515" customWidth="1"/>
    <col min="5893" max="5893" width="6.6640625" style="515" customWidth="1"/>
    <col min="5894" max="5894" width="7.33203125" style="515" customWidth="1"/>
    <col min="5895" max="5895" width="4.6640625" style="515" customWidth="1"/>
    <col min="5896" max="5896" width="7.44140625" style="515" customWidth="1"/>
    <col min="5897" max="5897" width="7.109375" style="515" customWidth="1"/>
    <col min="5898" max="5898" width="5.44140625" style="515" customWidth="1"/>
    <col min="5899" max="5899" width="5.21875" style="515" customWidth="1"/>
    <col min="5900" max="5901" width="5.5546875" style="515" customWidth="1"/>
    <col min="5902" max="5902" width="6.33203125" style="515" customWidth="1"/>
    <col min="5903" max="5903" width="6" style="515" customWidth="1"/>
    <col min="5904" max="5904" width="5.5546875" style="515" customWidth="1"/>
    <col min="5905" max="5905" width="5.88671875" style="515" customWidth="1"/>
    <col min="5906" max="5906" width="6.44140625" style="515" customWidth="1"/>
    <col min="5907" max="5907" width="5.5546875" style="515" customWidth="1"/>
    <col min="5908" max="5908" width="7.109375" style="515" customWidth="1"/>
    <col min="5909" max="5911" width="5.5546875" style="515" customWidth="1"/>
    <col min="5912" max="5912" width="8" style="515" customWidth="1"/>
    <col min="5913" max="5913" width="6.33203125" style="515" customWidth="1"/>
    <col min="5914" max="5922" width="5.5546875" style="515" customWidth="1"/>
    <col min="5923" max="5923" width="5.6640625" style="515" customWidth="1"/>
    <col min="5924" max="5929" width="5.5546875" style="515" customWidth="1"/>
    <col min="5930" max="5930" width="7.109375" style="515" customWidth="1"/>
    <col min="5931" max="5940" width="5.5546875" style="515" customWidth="1"/>
    <col min="5941" max="5941" width="5.88671875" style="515" customWidth="1"/>
    <col min="5942" max="5942" width="5.88671875" style="515" bestFit="1" customWidth="1"/>
    <col min="5943" max="5943" width="5.5546875" style="515" bestFit="1" customWidth="1"/>
    <col min="5944" max="5944" width="5.6640625" style="515" bestFit="1" customWidth="1"/>
    <col min="5945" max="5947" width="5.5546875" style="515" bestFit="1" customWidth="1"/>
    <col min="5948" max="5948" width="6.21875" style="515" bestFit="1" customWidth="1"/>
    <col min="5949" max="5949" width="5.5546875" style="515" bestFit="1" customWidth="1"/>
    <col min="5950" max="5950" width="8.109375" style="515" bestFit="1" customWidth="1"/>
    <col min="5951" max="5952" width="6.77734375" style="515" bestFit="1" customWidth="1"/>
    <col min="5953" max="5953" width="4.6640625" style="515" customWidth="1"/>
    <col min="5954" max="5954" width="7.77734375" style="515" customWidth="1"/>
    <col min="5955" max="5955" width="9.109375" style="515" customWidth="1"/>
    <col min="5956" max="5956" width="11.33203125" style="515" customWidth="1"/>
    <col min="5957" max="5957" width="9.88671875" style="515" customWidth="1"/>
    <col min="5958" max="6143" width="7.88671875" style="515"/>
    <col min="6144" max="6144" width="6.44140625" style="515" customWidth="1"/>
    <col min="6145" max="6145" width="30.88671875" style="515" customWidth="1"/>
    <col min="6146" max="6146" width="5.88671875" style="515" customWidth="1"/>
    <col min="6147" max="6147" width="8.21875" style="515" customWidth="1"/>
    <col min="6148" max="6148" width="7.6640625" style="515" customWidth="1"/>
    <col min="6149" max="6149" width="6.6640625" style="515" customWidth="1"/>
    <col min="6150" max="6150" width="7.33203125" style="515" customWidth="1"/>
    <col min="6151" max="6151" width="4.6640625" style="515" customWidth="1"/>
    <col min="6152" max="6152" width="7.44140625" style="515" customWidth="1"/>
    <col min="6153" max="6153" width="7.109375" style="515" customWidth="1"/>
    <col min="6154" max="6154" width="5.44140625" style="515" customWidth="1"/>
    <col min="6155" max="6155" width="5.21875" style="515" customWidth="1"/>
    <col min="6156" max="6157" width="5.5546875" style="515" customWidth="1"/>
    <col min="6158" max="6158" width="6.33203125" style="515" customWidth="1"/>
    <col min="6159" max="6159" width="6" style="515" customWidth="1"/>
    <col min="6160" max="6160" width="5.5546875" style="515" customWidth="1"/>
    <col min="6161" max="6161" width="5.88671875" style="515" customWidth="1"/>
    <col min="6162" max="6162" width="6.44140625" style="515" customWidth="1"/>
    <col min="6163" max="6163" width="5.5546875" style="515" customWidth="1"/>
    <col min="6164" max="6164" width="7.109375" style="515" customWidth="1"/>
    <col min="6165" max="6167" width="5.5546875" style="515" customWidth="1"/>
    <col min="6168" max="6168" width="8" style="515" customWidth="1"/>
    <col min="6169" max="6169" width="6.33203125" style="515" customWidth="1"/>
    <col min="6170" max="6178" width="5.5546875" style="515" customWidth="1"/>
    <col min="6179" max="6179" width="5.6640625" style="515" customWidth="1"/>
    <col min="6180" max="6185" width="5.5546875" style="515" customWidth="1"/>
    <col min="6186" max="6186" width="7.109375" style="515" customWidth="1"/>
    <col min="6187" max="6196" width="5.5546875" style="515" customWidth="1"/>
    <col min="6197" max="6197" width="5.88671875" style="515" customWidth="1"/>
    <col min="6198" max="6198" width="5.88671875" style="515" bestFit="1" customWidth="1"/>
    <col min="6199" max="6199" width="5.5546875" style="515" bestFit="1" customWidth="1"/>
    <col min="6200" max="6200" width="5.6640625" style="515" bestFit="1" customWidth="1"/>
    <col min="6201" max="6203" width="5.5546875" style="515" bestFit="1" customWidth="1"/>
    <col min="6204" max="6204" width="6.21875" style="515" bestFit="1" customWidth="1"/>
    <col min="6205" max="6205" width="5.5546875" style="515" bestFit="1" customWidth="1"/>
    <col min="6206" max="6206" width="8.109375" style="515" bestFit="1" customWidth="1"/>
    <col min="6207" max="6208" width="6.77734375" style="515" bestFit="1" customWidth="1"/>
    <col min="6209" max="6209" width="4.6640625" style="515" customWidth="1"/>
    <col min="6210" max="6210" width="7.77734375" style="515" customWidth="1"/>
    <col min="6211" max="6211" width="9.109375" style="515" customWidth="1"/>
    <col min="6212" max="6212" width="11.33203125" style="515" customWidth="1"/>
    <col min="6213" max="6213" width="9.88671875" style="515" customWidth="1"/>
    <col min="6214" max="6399" width="7.88671875" style="515"/>
    <col min="6400" max="6400" width="6.44140625" style="515" customWidth="1"/>
    <col min="6401" max="6401" width="30.88671875" style="515" customWidth="1"/>
    <col min="6402" max="6402" width="5.88671875" style="515" customWidth="1"/>
    <col min="6403" max="6403" width="8.21875" style="515" customWidth="1"/>
    <col min="6404" max="6404" width="7.6640625" style="515" customWidth="1"/>
    <col min="6405" max="6405" width="6.6640625" style="515" customWidth="1"/>
    <col min="6406" max="6406" width="7.33203125" style="515" customWidth="1"/>
    <col min="6407" max="6407" width="4.6640625" style="515" customWidth="1"/>
    <col min="6408" max="6408" width="7.44140625" style="515" customWidth="1"/>
    <col min="6409" max="6409" width="7.109375" style="515" customWidth="1"/>
    <col min="6410" max="6410" width="5.44140625" style="515" customWidth="1"/>
    <col min="6411" max="6411" width="5.21875" style="515" customWidth="1"/>
    <col min="6412" max="6413" width="5.5546875" style="515" customWidth="1"/>
    <col min="6414" max="6414" width="6.33203125" style="515" customWidth="1"/>
    <col min="6415" max="6415" width="6" style="515" customWidth="1"/>
    <col min="6416" max="6416" width="5.5546875" style="515" customWidth="1"/>
    <col min="6417" max="6417" width="5.88671875" style="515" customWidth="1"/>
    <col min="6418" max="6418" width="6.44140625" style="515" customWidth="1"/>
    <col min="6419" max="6419" width="5.5546875" style="515" customWidth="1"/>
    <col min="6420" max="6420" width="7.109375" style="515" customWidth="1"/>
    <col min="6421" max="6423" width="5.5546875" style="515" customWidth="1"/>
    <col min="6424" max="6424" width="8" style="515" customWidth="1"/>
    <col min="6425" max="6425" width="6.33203125" style="515" customWidth="1"/>
    <col min="6426" max="6434" width="5.5546875" style="515" customWidth="1"/>
    <col min="6435" max="6435" width="5.6640625" style="515" customWidth="1"/>
    <col min="6436" max="6441" width="5.5546875" style="515" customWidth="1"/>
    <col min="6442" max="6442" width="7.109375" style="515" customWidth="1"/>
    <col min="6443" max="6452" width="5.5546875" style="515" customWidth="1"/>
    <col min="6453" max="6453" width="5.88671875" style="515" customWidth="1"/>
    <col min="6454" max="6454" width="5.88671875" style="515" bestFit="1" customWidth="1"/>
    <col min="6455" max="6455" width="5.5546875" style="515" bestFit="1" customWidth="1"/>
    <col min="6456" max="6456" width="5.6640625" style="515" bestFit="1" customWidth="1"/>
    <col min="6457" max="6459" width="5.5546875" style="515" bestFit="1" customWidth="1"/>
    <col min="6460" max="6460" width="6.21875" style="515" bestFit="1" customWidth="1"/>
    <col min="6461" max="6461" width="5.5546875" style="515" bestFit="1" customWidth="1"/>
    <col min="6462" max="6462" width="8.109375" style="515" bestFit="1" customWidth="1"/>
    <col min="6463" max="6464" width="6.77734375" style="515" bestFit="1" customWidth="1"/>
    <col min="6465" max="6465" width="4.6640625" style="515" customWidth="1"/>
    <col min="6466" max="6466" width="7.77734375" style="515" customWidth="1"/>
    <col min="6467" max="6467" width="9.109375" style="515" customWidth="1"/>
    <col min="6468" max="6468" width="11.33203125" style="515" customWidth="1"/>
    <col min="6469" max="6469" width="9.88671875" style="515" customWidth="1"/>
    <col min="6470" max="6655" width="7.88671875" style="515"/>
    <col min="6656" max="6656" width="6.44140625" style="515" customWidth="1"/>
    <col min="6657" max="6657" width="30.88671875" style="515" customWidth="1"/>
    <col min="6658" max="6658" width="5.88671875" style="515" customWidth="1"/>
    <col min="6659" max="6659" width="8.21875" style="515" customWidth="1"/>
    <col min="6660" max="6660" width="7.6640625" style="515" customWidth="1"/>
    <col min="6661" max="6661" width="6.6640625" style="515" customWidth="1"/>
    <col min="6662" max="6662" width="7.33203125" style="515" customWidth="1"/>
    <col min="6663" max="6663" width="4.6640625" style="515" customWidth="1"/>
    <col min="6664" max="6664" width="7.44140625" style="515" customWidth="1"/>
    <col min="6665" max="6665" width="7.109375" style="515" customWidth="1"/>
    <col min="6666" max="6666" width="5.44140625" style="515" customWidth="1"/>
    <col min="6667" max="6667" width="5.21875" style="515" customWidth="1"/>
    <col min="6668" max="6669" width="5.5546875" style="515" customWidth="1"/>
    <col min="6670" max="6670" width="6.33203125" style="515" customWidth="1"/>
    <col min="6671" max="6671" width="6" style="515" customWidth="1"/>
    <col min="6672" max="6672" width="5.5546875" style="515" customWidth="1"/>
    <col min="6673" max="6673" width="5.88671875" style="515" customWidth="1"/>
    <col min="6674" max="6674" width="6.44140625" style="515" customWidth="1"/>
    <col min="6675" max="6675" width="5.5546875" style="515" customWidth="1"/>
    <col min="6676" max="6676" width="7.109375" style="515" customWidth="1"/>
    <col min="6677" max="6679" width="5.5546875" style="515" customWidth="1"/>
    <col min="6680" max="6680" width="8" style="515" customWidth="1"/>
    <col min="6681" max="6681" width="6.33203125" style="515" customWidth="1"/>
    <col min="6682" max="6690" width="5.5546875" style="515" customWidth="1"/>
    <col min="6691" max="6691" width="5.6640625" style="515" customWidth="1"/>
    <col min="6692" max="6697" width="5.5546875" style="515" customWidth="1"/>
    <col min="6698" max="6698" width="7.109375" style="515" customWidth="1"/>
    <col min="6699" max="6708" width="5.5546875" style="515" customWidth="1"/>
    <col min="6709" max="6709" width="5.88671875" style="515" customWidth="1"/>
    <col min="6710" max="6710" width="5.88671875" style="515" bestFit="1" customWidth="1"/>
    <col min="6711" max="6711" width="5.5546875" style="515" bestFit="1" customWidth="1"/>
    <col min="6712" max="6712" width="5.6640625" style="515" bestFit="1" customWidth="1"/>
    <col min="6713" max="6715" width="5.5546875" style="515" bestFit="1" customWidth="1"/>
    <col min="6716" max="6716" width="6.21875" style="515" bestFit="1" customWidth="1"/>
    <col min="6717" max="6717" width="5.5546875" style="515" bestFit="1" customWidth="1"/>
    <col min="6718" max="6718" width="8.109375" style="515" bestFit="1" customWidth="1"/>
    <col min="6719" max="6720" width="6.77734375" style="515" bestFit="1" customWidth="1"/>
    <col min="6721" max="6721" width="4.6640625" style="515" customWidth="1"/>
    <col min="6722" max="6722" width="7.77734375" style="515" customWidth="1"/>
    <col min="6723" max="6723" width="9.109375" style="515" customWidth="1"/>
    <col min="6724" max="6724" width="11.33203125" style="515" customWidth="1"/>
    <col min="6725" max="6725" width="9.88671875" style="515" customWidth="1"/>
    <col min="6726" max="6911" width="7.88671875" style="515"/>
    <col min="6912" max="6912" width="6.44140625" style="515" customWidth="1"/>
    <col min="6913" max="6913" width="30.88671875" style="515" customWidth="1"/>
    <col min="6914" max="6914" width="5.88671875" style="515" customWidth="1"/>
    <col min="6915" max="6915" width="8.21875" style="515" customWidth="1"/>
    <col min="6916" max="6916" width="7.6640625" style="515" customWidth="1"/>
    <col min="6917" max="6917" width="6.6640625" style="515" customWidth="1"/>
    <col min="6918" max="6918" width="7.33203125" style="515" customWidth="1"/>
    <col min="6919" max="6919" width="4.6640625" style="515" customWidth="1"/>
    <col min="6920" max="6920" width="7.44140625" style="515" customWidth="1"/>
    <col min="6921" max="6921" width="7.109375" style="515" customWidth="1"/>
    <col min="6922" max="6922" width="5.44140625" style="515" customWidth="1"/>
    <col min="6923" max="6923" width="5.21875" style="515" customWidth="1"/>
    <col min="6924" max="6925" width="5.5546875" style="515" customWidth="1"/>
    <col min="6926" max="6926" width="6.33203125" style="515" customWidth="1"/>
    <col min="6927" max="6927" width="6" style="515" customWidth="1"/>
    <col min="6928" max="6928" width="5.5546875" style="515" customWidth="1"/>
    <col min="6929" max="6929" width="5.88671875" style="515" customWidth="1"/>
    <col min="6930" max="6930" width="6.44140625" style="515" customWidth="1"/>
    <col min="6931" max="6931" width="5.5546875" style="515" customWidth="1"/>
    <col min="6932" max="6932" width="7.109375" style="515" customWidth="1"/>
    <col min="6933" max="6935" width="5.5546875" style="515" customWidth="1"/>
    <col min="6936" max="6936" width="8" style="515" customWidth="1"/>
    <col min="6937" max="6937" width="6.33203125" style="515" customWidth="1"/>
    <col min="6938" max="6946" width="5.5546875" style="515" customWidth="1"/>
    <col min="6947" max="6947" width="5.6640625" style="515" customWidth="1"/>
    <col min="6948" max="6953" width="5.5546875" style="515" customWidth="1"/>
    <col min="6954" max="6954" width="7.109375" style="515" customWidth="1"/>
    <col min="6955" max="6964" width="5.5546875" style="515" customWidth="1"/>
    <col min="6965" max="6965" width="5.88671875" style="515" customWidth="1"/>
    <col min="6966" max="6966" width="5.88671875" style="515" bestFit="1" customWidth="1"/>
    <col min="6967" max="6967" width="5.5546875" style="515" bestFit="1" customWidth="1"/>
    <col min="6968" max="6968" width="5.6640625" style="515" bestFit="1" customWidth="1"/>
    <col min="6969" max="6971" width="5.5546875" style="515" bestFit="1" customWidth="1"/>
    <col min="6972" max="6972" width="6.21875" style="515" bestFit="1" customWidth="1"/>
    <col min="6973" max="6973" width="5.5546875" style="515" bestFit="1" customWidth="1"/>
    <col min="6974" max="6974" width="8.109375" style="515" bestFit="1" customWidth="1"/>
    <col min="6975" max="6976" width="6.77734375" style="515" bestFit="1" customWidth="1"/>
    <col min="6977" max="6977" width="4.6640625" style="515" customWidth="1"/>
    <col min="6978" max="6978" width="7.77734375" style="515" customWidth="1"/>
    <col min="6979" max="6979" width="9.109375" style="515" customWidth="1"/>
    <col min="6980" max="6980" width="11.33203125" style="515" customWidth="1"/>
    <col min="6981" max="6981" width="9.88671875" style="515" customWidth="1"/>
    <col min="6982" max="7167" width="7.88671875" style="515"/>
    <col min="7168" max="7168" width="6.44140625" style="515" customWidth="1"/>
    <col min="7169" max="7169" width="30.88671875" style="515" customWidth="1"/>
    <col min="7170" max="7170" width="5.88671875" style="515" customWidth="1"/>
    <col min="7171" max="7171" width="8.21875" style="515" customWidth="1"/>
    <col min="7172" max="7172" width="7.6640625" style="515" customWidth="1"/>
    <col min="7173" max="7173" width="6.6640625" style="515" customWidth="1"/>
    <col min="7174" max="7174" width="7.33203125" style="515" customWidth="1"/>
    <col min="7175" max="7175" width="4.6640625" style="515" customWidth="1"/>
    <col min="7176" max="7176" width="7.44140625" style="515" customWidth="1"/>
    <col min="7177" max="7177" width="7.109375" style="515" customWidth="1"/>
    <col min="7178" max="7178" width="5.44140625" style="515" customWidth="1"/>
    <col min="7179" max="7179" width="5.21875" style="515" customWidth="1"/>
    <col min="7180" max="7181" width="5.5546875" style="515" customWidth="1"/>
    <col min="7182" max="7182" width="6.33203125" style="515" customWidth="1"/>
    <col min="7183" max="7183" width="6" style="515" customWidth="1"/>
    <col min="7184" max="7184" width="5.5546875" style="515" customWidth="1"/>
    <col min="7185" max="7185" width="5.88671875" style="515" customWidth="1"/>
    <col min="7186" max="7186" width="6.44140625" style="515" customWidth="1"/>
    <col min="7187" max="7187" width="5.5546875" style="515" customWidth="1"/>
    <col min="7188" max="7188" width="7.109375" style="515" customWidth="1"/>
    <col min="7189" max="7191" width="5.5546875" style="515" customWidth="1"/>
    <col min="7192" max="7192" width="8" style="515" customWidth="1"/>
    <col min="7193" max="7193" width="6.33203125" style="515" customWidth="1"/>
    <col min="7194" max="7202" width="5.5546875" style="515" customWidth="1"/>
    <col min="7203" max="7203" width="5.6640625" style="515" customWidth="1"/>
    <col min="7204" max="7209" width="5.5546875" style="515" customWidth="1"/>
    <col min="7210" max="7210" width="7.109375" style="515" customWidth="1"/>
    <col min="7211" max="7220" width="5.5546875" style="515" customWidth="1"/>
    <col min="7221" max="7221" width="5.88671875" style="515" customWidth="1"/>
    <col min="7222" max="7222" width="5.88671875" style="515" bestFit="1" customWidth="1"/>
    <col min="7223" max="7223" width="5.5546875" style="515" bestFit="1" customWidth="1"/>
    <col min="7224" max="7224" width="5.6640625" style="515" bestFit="1" customWidth="1"/>
    <col min="7225" max="7227" width="5.5546875" style="515" bestFit="1" customWidth="1"/>
    <col min="7228" max="7228" width="6.21875" style="515" bestFit="1" customWidth="1"/>
    <col min="7229" max="7229" width="5.5546875" style="515" bestFit="1" customWidth="1"/>
    <col min="7230" max="7230" width="8.109375" style="515" bestFit="1" customWidth="1"/>
    <col min="7231" max="7232" width="6.77734375" style="515" bestFit="1" customWidth="1"/>
    <col min="7233" max="7233" width="4.6640625" style="515" customWidth="1"/>
    <col min="7234" max="7234" width="7.77734375" style="515" customWidth="1"/>
    <col min="7235" max="7235" width="9.109375" style="515" customWidth="1"/>
    <col min="7236" max="7236" width="11.33203125" style="515" customWidth="1"/>
    <col min="7237" max="7237" width="9.88671875" style="515" customWidth="1"/>
    <col min="7238" max="7423" width="7.88671875" style="515"/>
    <col min="7424" max="7424" width="6.44140625" style="515" customWidth="1"/>
    <col min="7425" max="7425" width="30.88671875" style="515" customWidth="1"/>
    <col min="7426" max="7426" width="5.88671875" style="515" customWidth="1"/>
    <col min="7427" max="7427" width="8.21875" style="515" customWidth="1"/>
    <col min="7428" max="7428" width="7.6640625" style="515" customWidth="1"/>
    <col min="7429" max="7429" width="6.6640625" style="515" customWidth="1"/>
    <col min="7430" max="7430" width="7.33203125" style="515" customWidth="1"/>
    <col min="7431" max="7431" width="4.6640625" style="515" customWidth="1"/>
    <col min="7432" max="7432" width="7.44140625" style="515" customWidth="1"/>
    <col min="7433" max="7433" width="7.109375" style="515" customWidth="1"/>
    <col min="7434" max="7434" width="5.44140625" style="515" customWidth="1"/>
    <col min="7435" max="7435" width="5.21875" style="515" customWidth="1"/>
    <col min="7436" max="7437" width="5.5546875" style="515" customWidth="1"/>
    <col min="7438" max="7438" width="6.33203125" style="515" customWidth="1"/>
    <col min="7439" max="7439" width="6" style="515" customWidth="1"/>
    <col min="7440" max="7440" width="5.5546875" style="515" customWidth="1"/>
    <col min="7441" max="7441" width="5.88671875" style="515" customWidth="1"/>
    <col min="7442" max="7442" width="6.44140625" style="515" customWidth="1"/>
    <col min="7443" max="7443" width="5.5546875" style="515" customWidth="1"/>
    <col min="7444" max="7444" width="7.109375" style="515" customWidth="1"/>
    <col min="7445" max="7447" width="5.5546875" style="515" customWidth="1"/>
    <col min="7448" max="7448" width="8" style="515" customWidth="1"/>
    <col min="7449" max="7449" width="6.33203125" style="515" customWidth="1"/>
    <col min="7450" max="7458" width="5.5546875" style="515" customWidth="1"/>
    <col min="7459" max="7459" width="5.6640625" style="515" customWidth="1"/>
    <col min="7460" max="7465" width="5.5546875" style="515" customWidth="1"/>
    <col min="7466" max="7466" width="7.109375" style="515" customWidth="1"/>
    <col min="7467" max="7476" width="5.5546875" style="515" customWidth="1"/>
    <col min="7477" max="7477" width="5.88671875" style="515" customWidth="1"/>
    <col min="7478" max="7478" width="5.88671875" style="515" bestFit="1" customWidth="1"/>
    <col min="7479" max="7479" width="5.5546875" style="515" bestFit="1" customWidth="1"/>
    <col min="7480" max="7480" width="5.6640625" style="515" bestFit="1" customWidth="1"/>
    <col min="7481" max="7483" width="5.5546875" style="515" bestFit="1" customWidth="1"/>
    <col min="7484" max="7484" width="6.21875" style="515" bestFit="1" customWidth="1"/>
    <col min="7485" max="7485" width="5.5546875" style="515" bestFit="1" customWidth="1"/>
    <col min="7486" max="7486" width="8.109375" style="515" bestFit="1" customWidth="1"/>
    <col min="7487" max="7488" width="6.77734375" style="515" bestFit="1" customWidth="1"/>
    <col min="7489" max="7489" width="4.6640625" style="515" customWidth="1"/>
    <col min="7490" max="7490" width="7.77734375" style="515" customWidth="1"/>
    <col min="7491" max="7491" width="9.109375" style="515" customWidth="1"/>
    <col min="7492" max="7492" width="11.33203125" style="515" customWidth="1"/>
    <col min="7493" max="7493" width="9.88671875" style="515" customWidth="1"/>
    <col min="7494" max="7679" width="7.88671875" style="515"/>
    <col min="7680" max="7680" width="6.44140625" style="515" customWidth="1"/>
    <col min="7681" max="7681" width="30.88671875" style="515" customWidth="1"/>
    <col min="7682" max="7682" width="5.88671875" style="515" customWidth="1"/>
    <col min="7683" max="7683" width="8.21875" style="515" customWidth="1"/>
    <col min="7684" max="7684" width="7.6640625" style="515" customWidth="1"/>
    <col min="7685" max="7685" width="6.6640625" style="515" customWidth="1"/>
    <col min="7686" max="7686" width="7.33203125" style="515" customWidth="1"/>
    <col min="7687" max="7687" width="4.6640625" style="515" customWidth="1"/>
    <col min="7688" max="7688" width="7.44140625" style="515" customWidth="1"/>
    <col min="7689" max="7689" width="7.109375" style="515" customWidth="1"/>
    <col min="7690" max="7690" width="5.44140625" style="515" customWidth="1"/>
    <col min="7691" max="7691" width="5.21875" style="515" customWidth="1"/>
    <col min="7692" max="7693" width="5.5546875" style="515" customWidth="1"/>
    <col min="7694" max="7694" width="6.33203125" style="515" customWidth="1"/>
    <col min="7695" max="7695" width="6" style="515" customWidth="1"/>
    <col min="7696" max="7696" width="5.5546875" style="515" customWidth="1"/>
    <col min="7697" max="7697" width="5.88671875" style="515" customWidth="1"/>
    <col min="7698" max="7698" width="6.44140625" style="515" customWidth="1"/>
    <col min="7699" max="7699" width="5.5546875" style="515" customWidth="1"/>
    <col min="7700" max="7700" width="7.109375" style="515" customWidth="1"/>
    <col min="7701" max="7703" width="5.5546875" style="515" customWidth="1"/>
    <col min="7704" max="7704" width="8" style="515" customWidth="1"/>
    <col min="7705" max="7705" width="6.33203125" style="515" customWidth="1"/>
    <col min="7706" max="7714" width="5.5546875" style="515" customWidth="1"/>
    <col min="7715" max="7715" width="5.6640625" style="515" customWidth="1"/>
    <col min="7716" max="7721" width="5.5546875" style="515" customWidth="1"/>
    <col min="7722" max="7722" width="7.109375" style="515" customWidth="1"/>
    <col min="7723" max="7732" width="5.5546875" style="515" customWidth="1"/>
    <col min="7733" max="7733" width="5.88671875" style="515" customWidth="1"/>
    <col min="7734" max="7734" width="5.88671875" style="515" bestFit="1" customWidth="1"/>
    <col min="7735" max="7735" width="5.5546875" style="515" bestFit="1" customWidth="1"/>
    <col min="7736" max="7736" width="5.6640625" style="515" bestFit="1" customWidth="1"/>
    <col min="7737" max="7739" width="5.5546875" style="515" bestFit="1" customWidth="1"/>
    <col min="7740" max="7740" width="6.21875" style="515" bestFit="1" customWidth="1"/>
    <col min="7741" max="7741" width="5.5546875" style="515" bestFit="1" customWidth="1"/>
    <col min="7742" max="7742" width="8.109375" style="515" bestFit="1" customWidth="1"/>
    <col min="7743" max="7744" width="6.77734375" style="515" bestFit="1" customWidth="1"/>
    <col min="7745" max="7745" width="4.6640625" style="515" customWidth="1"/>
    <col min="7746" max="7746" width="7.77734375" style="515" customWidth="1"/>
    <col min="7747" max="7747" width="9.109375" style="515" customWidth="1"/>
    <col min="7748" max="7748" width="11.33203125" style="515" customWidth="1"/>
    <col min="7749" max="7749" width="9.88671875" style="515" customWidth="1"/>
    <col min="7750" max="7935" width="7.88671875" style="515"/>
    <col min="7936" max="7936" width="6.44140625" style="515" customWidth="1"/>
    <col min="7937" max="7937" width="30.88671875" style="515" customWidth="1"/>
    <col min="7938" max="7938" width="5.88671875" style="515" customWidth="1"/>
    <col min="7939" max="7939" width="8.21875" style="515" customWidth="1"/>
    <col min="7940" max="7940" width="7.6640625" style="515" customWidth="1"/>
    <col min="7941" max="7941" width="6.6640625" style="515" customWidth="1"/>
    <col min="7942" max="7942" width="7.33203125" style="515" customWidth="1"/>
    <col min="7943" max="7943" width="4.6640625" style="515" customWidth="1"/>
    <col min="7944" max="7944" width="7.44140625" style="515" customWidth="1"/>
    <col min="7945" max="7945" width="7.109375" style="515" customWidth="1"/>
    <col min="7946" max="7946" width="5.44140625" style="515" customWidth="1"/>
    <col min="7947" max="7947" width="5.21875" style="515" customWidth="1"/>
    <col min="7948" max="7949" width="5.5546875" style="515" customWidth="1"/>
    <col min="7950" max="7950" width="6.33203125" style="515" customWidth="1"/>
    <col min="7951" max="7951" width="6" style="515" customWidth="1"/>
    <col min="7952" max="7952" width="5.5546875" style="515" customWidth="1"/>
    <col min="7953" max="7953" width="5.88671875" style="515" customWidth="1"/>
    <col min="7954" max="7954" width="6.44140625" style="515" customWidth="1"/>
    <col min="7955" max="7955" width="5.5546875" style="515" customWidth="1"/>
    <col min="7956" max="7956" width="7.109375" style="515" customWidth="1"/>
    <col min="7957" max="7959" width="5.5546875" style="515" customWidth="1"/>
    <col min="7960" max="7960" width="8" style="515" customWidth="1"/>
    <col min="7961" max="7961" width="6.33203125" style="515" customWidth="1"/>
    <col min="7962" max="7970" width="5.5546875" style="515" customWidth="1"/>
    <col min="7971" max="7971" width="5.6640625" style="515" customWidth="1"/>
    <col min="7972" max="7977" width="5.5546875" style="515" customWidth="1"/>
    <col min="7978" max="7978" width="7.109375" style="515" customWidth="1"/>
    <col min="7979" max="7988" width="5.5546875" style="515" customWidth="1"/>
    <col min="7989" max="7989" width="5.88671875" style="515" customWidth="1"/>
    <col min="7990" max="7990" width="5.88671875" style="515" bestFit="1" customWidth="1"/>
    <col min="7991" max="7991" width="5.5546875" style="515" bestFit="1" customWidth="1"/>
    <col min="7992" max="7992" width="5.6640625" style="515" bestFit="1" customWidth="1"/>
    <col min="7993" max="7995" width="5.5546875" style="515" bestFit="1" customWidth="1"/>
    <col min="7996" max="7996" width="6.21875" style="515" bestFit="1" customWidth="1"/>
    <col min="7997" max="7997" width="5.5546875" style="515" bestFit="1" customWidth="1"/>
    <col min="7998" max="7998" width="8.109375" style="515" bestFit="1" customWidth="1"/>
    <col min="7999" max="8000" width="6.77734375" style="515" bestFit="1" customWidth="1"/>
    <col min="8001" max="8001" width="4.6640625" style="515" customWidth="1"/>
    <col min="8002" max="8002" width="7.77734375" style="515" customWidth="1"/>
    <col min="8003" max="8003" width="9.109375" style="515" customWidth="1"/>
    <col min="8004" max="8004" width="11.33203125" style="515" customWidth="1"/>
    <col min="8005" max="8005" width="9.88671875" style="515" customWidth="1"/>
    <col min="8006" max="8191" width="7.88671875" style="515"/>
    <col min="8192" max="8192" width="6.44140625" style="515" customWidth="1"/>
    <col min="8193" max="8193" width="30.88671875" style="515" customWidth="1"/>
    <col min="8194" max="8194" width="5.88671875" style="515" customWidth="1"/>
    <col min="8195" max="8195" width="8.21875" style="515" customWidth="1"/>
    <col min="8196" max="8196" width="7.6640625" style="515" customWidth="1"/>
    <col min="8197" max="8197" width="6.6640625" style="515" customWidth="1"/>
    <col min="8198" max="8198" width="7.33203125" style="515" customWidth="1"/>
    <col min="8199" max="8199" width="4.6640625" style="515" customWidth="1"/>
    <col min="8200" max="8200" width="7.44140625" style="515" customWidth="1"/>
    <col min="8201" max="8201" width="7.109375" style="515" customWidth="1"/>
    <col min="8202" max="8202" width="5.44140625" style="515" customWidth="1"/>
    <col min="8203" max="8203" width="5.21875" style="515" customWidth="1"/>
    <col min="8204" max="8205" width="5.5546875" style="515" customWidth="1"/>
    <col min="8206" max="8206" width="6.33203125" style="515" customWidth="1"/>
    <col min="8207" max="8207" width="6" style="515" customWidth="1"/>
    <col min="8208" max="8208" width="5.5546875" style="515" customWidth="1"/>
    <col min="8209" max="8209" width="5.88671875" style="515" customWidth="1"/>
    <col min="8210" max="8210" width="6.44140625" style="515" customWidth="1"/>
    <col min="8211" max="8211" width="5.5546875" style="515" customWidth="1"/>
    <col min="8212" max="8212" width="7.109375" style="515" customWidth="1"/>
    <col min="8213" max="8215" width="5.5546875" style="515" customWidth="1"/>
    <col min="8216" max="8216" width="8" style="515" customWidth="1"/>
    <col min="8217" max="8217" width="6.33203125" style="515" customWidth="1"/>
    <col min="8218" max="8226" width="5.5546875" style="515" customWidth="1"/>
    <col min="8227" max="8227" width="5.6640625" style="515" customWidth="1"/>
    <col min="8228" max="8233" width="5.5546875" style="515" customWidth="1"/>
    <col min="8234" max="8234" width="7.109375" style="515" customWidth="1"/>
    <col min="8235" max="8244" width="5.5546875" style="515" customWidth="1"/>
    <col min="8245" max="8245" width="5.88671875" style="515" customWidth="1"/>
    <col min="8246" max="8246" width="5.88671875" style="515" bestFit="1" customWidth="1"/>
    <col min="8247" max="8247" width="5.5546875" style="515" bestFit="1" customWidth="1"/>
    <col min="8248" max="8248" width="5.6640625" style="515" bestFit="1" customWidth="1"/>
    <col min="8249" max="8251" width="5.5546875" style="515" bestFit="1" customWidth="1"/>
    <col min="8252" max="8252" width="6.21875" style="515" bestFit="1" customWidth="1"/>
    <col min="8253" max="8253" width="5.5546875" style="515" bestFit="1" customWidth="1"/>
    <col min="8254" max="8254" width="8.109375" style="515" bestFit="1" customWidth="1"/>
    <col min="8255" max="8256" width="6.77734375" style="515" bestFit="1" customWidth="1"/>
    <col min="8257" max="8257" width="4.6640625" style="515" customWidth="1"/>
    <col min="8258" max="8258" width="7.77734375" style="515" customWidth="1"/>
    <col min="8259" max="8259" width="9.109375" style="515" customWidth="1"/>
    <col min="8260" max="8260" width="11.33203125" style="515" customWidth="1"/>
    <col min="8261" max="8261" width="9.88671875" style="515" customWidth="1"/>
    <col min="8262" max="8447" width="7.88671875" style="515"/>
    <col min="8448" max="8448" width="6.44140625" style="515" customWidth="1"/>
    <col min="8449" max="8449" width="30.88671875" style="515" customWidth="1"/>
    <col min="8450" max="8450" width="5.88671875" style="515" customWidth="1"/>
    <col min="8451" max="8451" width="8.21875" style="515" customWidth="1"/>
    <col min="8452" max="8452" width="7.6640625" style="515" customWidth="1"/>
    <col min="8453" max="8453" width="6.6640625" style="515" customWidth="1"/>
    <col min="8454" max="8454" width="7.33203125" style="515" customWidth="1"/>
    <col min="8455" max="8455" width="4.6640625" style="515" customWidth="1"/>
    <col min="8456" max="8456" width="7.44140625" style="515" customWidth="1"/>
    <col min="8457" max="8457" width="7.109375" style="515" customWidth="1"/>
    <col min="8458" max="8458" width="5.44140625" style="515" customWidth="1"/>
    <col min="8459" max="8459" width="5.21875" style="515" customWidth="1"/>
    <col min="8460" max="8461" width="5.5546875" style="515" customWidth="1"/>
    <col min="8462" max="8462" width="6.33203125" style="515" customWidth="1"/>
    <col min="8463" max="8463" width="6" style="515" customWidth="1"/>
    <col min="8464" max="8464" width="5.5546875" style="515" customWidth="1"/>
    <col min="8465" max="8465" width="5.88671875" style="515" customWidth="1"/>
    <col min="8466" max="8466" width="6.44140625" style="515" customWidth="1"/>
    <col min="8467" max="8467" width="5.5546875" style="515" customWidth="1"/>
    <col min="8468" max="8468" width="7.109375" style="515" customWidth="1"/>
    <col min="8469" max="8471" width="5.5546875" style="515" customWidth="1"/>
    <col min="8472" max="8472" width="8" style="515" customWidth="1"/>
    <col min="8473" max="8473" width="6.33203125" style="515" customWidth="1"/>
    <col min="8474" max="8482" width="5.5546875" style="515" customWidth="1"/>
    <col min="8483" max="8483" width="5.6640625" style="515" customWidth="1"/>
    <col min="8484" max="8489" width="5.5546875" style="515" customWidth="1"/>
    <col min="8490" max="8490" width="7.109375" style="515" customWidth="1"/>
    <col min="8491" max="8500" width="5.5546875" style="515" customWidth="1"/>
    <col min="8501" max="8501" width="5.88671875" style="515" customWidth="1"/>
    <col min="8502" max="8502" width="5.88671875" style="515" bestFit="1" customWidth="1"/>
    <col min="8503" max="8503" width="5.5546875" style="515" bestFit="1" customWidth="1"/>
    <col min="8504" max="8504" width="5.6640625" style="515" bestFit="1" customWidth="1"/>
    <col min="8505" max="8507" width="5.5546875" style="515" bestFit="1" customWidth="1"/>
    <col min="8508" max="8508" width="6.21875" style="515" bestFit="1" customWidth="1"/>
    <col min="8509" max="8509" width="5.5546875" style="515" bestFit="1" customWidth="1"/>
    <col min="8510" max="8510" width="8.109375" style="515" bestFit="1" customWidth="1"/>
    <col min="8511" max="8512" width="6.77734375" style="515" bestFit="1" customWidth="1"/>
    <col min="8513" max="8513" width="4.6640625" style="515" customWidth="1"/>
    <col min="8514" max="8514" width="7.77734375" style="515" customWidth="1"/>
    <col min="8515" max="8515" width="9.109375" style="515" customWidth="1"/>
    <col min="8516" max="8516" width="11.33203125" style="515" customWidth="1"/>
    <col min="8517" max="8517" width="9.88671875" style="515" customWidth="1"/>
    <col min="8518" max="8703" width="7.88671875" style="515"/>
    <col min="8704" max="8704" width="6.44140625" style="515" customWidth="1"/>
    <col min="8705" max="8705" width="30.88671875" style="515" customWidth="1"/>
    <col min="8706" max="8706" width="5.88671875" style="515" customWidth="1"/>
    <col min="8707" max="8707" width="8.21875" style="515" customWidth="1"/>
    <col min="8708" max="8708" width="7.6640625" style="515" customWidth="1"/>
    <col min="8709" max="8709" width="6.6640625" style="515" customWidth="1"/>
    <col min="8710" max="8710" width="7.33203125" style="515" customWidth="1"/>
    <col min="8711" max="8711" width="4.6640625" style="515" customWidth="1"/>
    <col min="8712" max="8712" width="7.44140625" style="515" customWidth="1"/>
    <col min="8713" max="8713" width="7.109375" style="515" customWidth="1"/>
    <col min="8714" max="8714" width="5.44140625" style="515" customWidth="1"/>
    <col min="8715" max="8715" width="5.21875" style="515" customWidth="1"/>
    <col min="8716" max="8717" width="5.5546875" style="515" customWidth="1"/>
    <col min="8718" max="8718" width="6.33203125" style="515" customWidth="1"/>
    <col min="8719" max="8719" width="6" style="515" customWidth="1"/>
    <col min="8720" max="8720" width="5.5546875" style="515" customWidth="1"/>
    <col min="8721" max="8721" width="5.88671875" style="515" customWidth="1"/>
    <col min="8722" max="8722" width="6.44140625" style="515" customWidth="1"/>
    <col min="8723" max="8723" width="5.5546875" style="515" customWidth="1"/>
    <col min="8724" max="8724" width="7.109375" style="515" customWidth="1"/>
    <col min="8725" max="8727" width="5.5546875" style="515" customWidth="1"/>
    <col min="8728" max="8728" width="8" style="515" customWidth="1"/>
    <col min="8729" max="8729" width="6.33203125" style="515" customWidth="1"/>
    <col min="8730" max="8738" width="5.5546875" style="515" customWidth="1"/>
    <col min="8739" max="8739" width="5.6640625" style="515" customWidth="1"/>
    <col min="8740" max="8745" width="5.5546875" style="515" customWidth="1"/>
    <col min="8746" max="8746" width="7.109375" style="515" customWidth="1"/>
    <col min="8747" max="8756" width="5.5546875" style="515" customWidth="1"/>
    <col min="8757" max="8757" width="5.88671875" style="515" customWidth="1"/>
    <col min="8758" max="8758" width="5.88671875" style="515" bestFit="1" customWidth="1"/>
    <col min="8759" max="8759" width="5.5546875" style="515" bestFit="1" customWidth="1"/>
    <col min="8760" max="8760" width="5.6640625" style="515" bestFit="1" customWidth="1"/>
    <col min="8761" max="8763" width="5.5546875" style="515" bestFit="1" customWidth="1"/>
    <col min="8764" max="8764" width="6.21875" style="515" bestFit="1" customWidth="1"/>
    <col min="8765" max="8765" width="5.5546875" style="515" bestFit="1" customWidth="1"/>
    <col min="8766" max="8766" width="8.109375" style="515" bestFit="1" customWidth="1"/>
    <col min="8767" max="8768" width="6.77734375" style="515" bestFit="1" customWidth="1"/>
    <col min="8769" max="8769" width="4.6640625" style="515" customWidth="1"/>
    <col min="8770" max="8770" width="7.77734375" style="515" customWidth="1"/>
    <col min="8771" max="8771" width="9.109375" style="515" customWidth="1"/>
    <col min="8772" max="8772" width="11.33203125" style="515" customWidth="1"/>
    <col min="8773" max="8773" width="9.88671875" style="515" customWidth="1"/>
    <col min="8774" max="8959" width="7.88671875" style="515"/>
    <col min="8960" max="8960" width="6.44140625" style="515" customWidth="1"/>
    <col min="8961" max="8961" width="30.88671875" style="515" customWidth="1"/>
    <col min="8962" max="8962" width="5.88671875" style="515" customWidth="1"/>
    <col min="8963" max="8963" width="8.21875" style="515" customWidth="1"/>
    <col min="8964" max="8964" width="7.6640625" style="515" customWidth="1"/>
    <col min="8965" max="8965" width="6.6640625" style="515" customWidth="1"/>
    <col min="8966" max="8966" width="7.33203125" style="515" customWidth="1"/>
    <col min="8967" max="8967" width="4.6640625" style="515" customWidth="1"/>
    <col min="8968" max="8968" width="7.44140625" style="515" customWidth="1"/>
    <col min="8969" max="8969" width="7.109375" style="515" customWidth="1"/>
    <col min="8970" max="8970" width="5.44140625" style="515" customWidth="1"/>
    <col min="8971" max="8971" width="5.21875" style="515" customWidth="1"/>
    <col min="8972" max="8973" width="5.5546875" style="515" customWidth="1"/>
    <col min="8974" max="8974" width="6.33203125" style="515" customWidth="1"/>
    <col min="8975" max="8975" width="6" style="515" customWidth="1"/>
    <col min="8976" max="8976" width="5.5546875" style="515" customWidth="1"/>
    <col min="8977" max="8977" width="5.88671875" style="515" customWidth="1"/>
    <col min="8978" max="8978" width="6.44140625" style="515" customWidth="1"/>
    <col min="8979" max="8979" width="5.5546875" style="515" customWidth="1"/>
    <col min="8980" max="8980" width="7.109375" style="515" customWidth="1"/>
    <col min="8981" max="8983" width="5.5546875" style="515" customWidth="1"/>
    <col min="8984" max="8984" width="8" style="515" customWidth="1"/>
    <col min="8985" max="8985" width="6.33203125" style="515" customWidth="1"/>
    <col min="8986" max="8994" width="5.5546875" style="515" customWidth="1"/>
    <col min="8995" max="8995" width="5.6640625" style="515" customWidth="1"/>
    <col min="8996" max="9001" width="5.5546875" style="515" customWidth="1"/>
    <col min="9002" max="9002" width="7.109375" style="515" customWidth="1"/>
    <col min="9003" max="9012" width="5.5546875" style="515" customWidth="1"/>
    <col min="9013" max="9013" width="5.88671875" style="515" customWidth="1"/>
    <col min="9014" max="9014" width="5.88671875" style="515" bestFit="1" customWidth="1"/>
    <col min="9015" max="9015" width="5.5546875" style="515" bestFit="1" customWidth="1"/>
    <col min="9016" max="9016" width="5.6640625" style="515" bestFit="1" customWidth="1"/>
    <col min="9017" max="9019" width="5.5546875" style="515" bestFit="1" customWidth="1"/>
    <col min="9020" max="9020" width="6.21875" style="515" bestFit="1" customWidth="1"/>
    <col min="9021" max="9021" width="5.5546875" style="515" bestFit="1" customWidth="1"/>
    <col min="9022" max="9022" width="8.109375" style="515" bestFit="1" customWidth="1"/>
    <col min="9023" max="9024" width="6.77734375" style="515" bestFit="1" customWidth="1"/>
    <col min="9025" max="9025" width="4.6640625" style="515" customWidth="1"/>
    <col min="9026" max="9026" width="7.77734375" style="515" customWidth="1"/>
    <col min="9027" max="9027" width="9.109375" style="515" customWidth="1"/>
    <col min="9028" max="9028" width="11.33203125" style="515" customWidth="1"/>
    <col min="9029" max="9029" width="9.88671875" style="515" customWidth="1"/>
    <col min="9030" max="9215" width="7.88671875" style="515"/>
    <col min="9216" max="9216" width="6.44140625" style="515" customWidth="1"/>
    <col min="9217" max="9217" width="30.88671875" style="515" customWidth="1"/>
    <col min="9218" max="9218" width="5.88671875" style="515" customWidth="1"/>
    <col min="9219" max="9219" width="8.21875" style="515" customWidth="1"/>
    <col min="9220" max="9220" width="7.6640625" style="515" customWidth="1"/>
    <col min="9221" max="9221" width="6.6640625" style="515" customWidth="1"/>
    <col min="9222" max="9222" width="7.33203125" style="515" customWidth="1"/>
    <col min="9223" max="9223" width="4.6640625" style="515" customWidth="1"/>
    <col min="9224" max="9224" width="7.44140625" style="515" customWidth="1"/>
    <col min="9225" max="9225" width="7.109375" style="515" customWidth="1"/>
    <col min="9226" max="9226" width="5.44140625" style="515" customWidth="1"/>
    <col min="9227" max="9227" width="5.21875" style="515" customWidth="1"/>
    <col min="9228" max="9229" width="5.5546875" style="515" customWidth="1"/>
    <col min="9230" max="9230" width="6.33203125" style="515" customWidth="1"/>
    <col min="9231" max="9231" width="6" style="515" customWidth="1"/>
    <col min="9232" max="9232" width="5.5546875" style="515" customWidth="1"/>
    <col min="9233" max="9233" width="5.88671875" style="515" customWidth="1"/>
    <col min="9234" max="9234" width="6.44140625" style="515" customWidth="1"/>
    <col min="9235" max="9235" width="5.5546875" style="515" customWidth="1"/>
    <col min="9236" max="9236" width="7.109375" style="515" customWidth="1"/>
    <col min="9237" max="9239" width="5.5546875" style="515" customWidth="1"/>
    <col min="9240" max="9240" width="8" style="515" customWidth="1"/>
    <col min="9241" max="9241" width="6.33203125" style="515" customWidth="1"/>
    <col min="9242" max="9250" width="5.5546875" style="515" customWidth="1"/>
    <col min="9251" max="9251" width="5.6640625" style="515" customWidth="1"/>
    <col min="9252" max="9257" width="5.5546875" style="515" customWidth="1"/>
    <col min="9258" max="9258" width="7.109375" style="515" customWidth="1"/>
    <col min="9259" max="9268" width="5.5546875" style="515" customWidth="1"/>
    <col min="9269" max="9269" width="5.88671875" style="515" customWidth="1"/>
    <col min="9270" max="9270" width="5.88671875" style="515" bestFit="1" customWidth="1"/>
    <col min="9271" max="9271" width="5.5546875" style="515" bestFit="1" customWidth="1"/>
    <col min="9272" max="9272" width="5.6640625" style="515" bestFit="1" customWidth="1"/>
    <col min="9273" max="9275" width="5.5546875" style="515" bestFit="1" customWidth="1"/>
    <col min="9276" max="9276" width="6.21875" style="515" bestFit="1" customWidth="1"/>
    <col min="9277" max="9277" width="5.5546875" style="515" bestFit="1" customWidth="1"/>
    <col min="9278" max="9278" width="8.109375" style="515" bestFit="1" customWidth="1"/>
    <col min="9279" max="9280" width="6.77734375" style="515" bestFit="1" customWidth="1"/>
    <col min="9281" max="9281" width="4.6640625" style="515" customWidth="1"/>
    <col min="9282" max="9282" width="7.77734375" style="515" customWidth="1"/>
    <col min="9283" max="9283" width="9.109375" style="515" customWidth="1"/>
    <col min="9284" max="9284" width="11.33203125" style="515" customWidth="1"/>
    <col min="9285" max="9285" width="9.88671875" style="515" customWidth="1"/>
    <col min="9286" max="9471" width="7.88671875" style="515"/>
    <col min="9472" max="9472" width="6.44140625" style="515" customWidth="1"/>
    <col min="9473" max="9473" width="30.88671875" style="515" customWidth="1"/>
    <col min="9474" max="9474" width="5.88671875" style="515" customWidth="1"/>
    <col min="9475" max="9475" width="8.21875" style="515" customWidth="1"/>
    <col min="9476" max="9476" width="7.6640625" style="515" customWidth="1"/>
    <col min="9477" max="9477" width="6.6640625" style="515" customWidth="1"/>
    <col min="9478" max="9478" width="7.33203125" style="515" customWidth="1"/>
    <col min="9479" max="9479" width="4.6640625" style="515" customWidth="1"/>
    <col min="9480" max="9480" width="7.44140625" style="515" customWidth="1"/>
    <col min="9481" max="9481" width="7.109375" style="515" customWidth="1"/>
    <col min="9482" max="9482" width="5.44140625" style="515" customWidth="1"/>
    <col min="9483" max="9483" width="5.21875" style="515" customWidth="1"/>
    <col min="9484" max="9485" width="5.5546875" style="515" customWidth="1"/>
    <col min="9486" max="9486" width="6.33203125" style="515" customWidth="1"/>
    <col min="9487" max="9487" width="6" style="515" customWidth="1"/>
    <col min="9488" max="9488" width="5.5546875" style="515" customWidth="1"/>
    <col min="9489" max="9489" width="5.88671875" style="515" customWidth="1"/>
    <col min="9490" max="9490" width="6.44140625" style="515" customWidth="1"/>
    <col min="9491" max="9491" width="5.5546875" style="515" customWidth="1"/>
    <col min="9492" max="9492" width="7.109375" style="515" customWidth="1"/>
    <col min="9493" max="9495" width="5.5546875" style="515" customWidth="1"/>
    <col min="9496" max="9496" width="8" style="515" customWidth="1"/>
    <col min="9497" max="9497" width="6.33203125" style="515" customWidth="1"/>
    <col min="9498" max="9506" width="5.5546875" style="515" customWidth="1"/>
    <col min="9507" max="9507" width="5.6640625" style="515" customWidth="1"/>
    <col min="9508" max="9513" width="5.5546875" style="515" customWidth="1"/>
    <col min="9514" max="9514" width="7.109375" style="515" customWidth="1"/>
    <col min="9515" max="9524" width="5.5546875" style="515" customWidth="1"/>
    <col min="9525" max="9525" width="5.88671875" style="515" customWidth="1"/>
    <col min="9526" max="9526" width="5.88671875" style="515" bestFit="1" customWidth="1"/>
    <col min="9527" max="9527" width="5.5546875" style="515" bestFit="1" customWidth="1"/>
    <col min="9528" max="9528" width="5.6640625" style="515" bestFit="1" customWidth="1"/>
    <col min="9529" max="9531" width="5.5546875" style="515" bestFit="1" customWidth="1"/>
    <col min="9532" max="9532" width="6.21875" style="515" bestFit="1" customWidth="1"/>
    <col min="9533" max="9533" width="5.5546875" style="515" bestFit="1" customWidth="1"/>
    <col min="9534" max="9534" width="8.109375" style="515" bestFit="1" customWidth="1"/>
    <col min="9535" max="9536" width="6.77734375" style="515" bestFit="1" customWidth="1"/>
    <col min="9537" max="9537" width="4.6640625" style="515" customWidth="1"/>
    <col min="9538" max="9538" width="7.77734375" style="515" customWidth="1"/>
    <col min="9539" max="9539" width="9.109375" style="515" customWidth="1"/>
    <col min="9540" max="9540" width="11.33203125" style="515" customWidth="1"/>
    <col min="9541" max="9541" width="9.88671875" style="515" customWidth="1"/>
    <col min="9542" max="9727" width="7.88671875" style="515"/>
    <col min="9728" max="9728" width="6.44140625" style="515" customWidth="1"/>
    <col min="9729" max="9729" width="30.88671875" style="515" customWidth="1"/>
    <col min="9730" max="9730" width="5.88671875" style="515" customWidth="1"/>
    <col min="9731" max="9731" width="8.21875" style="515" customWidth="1"/>
    <col min="9732" max="9732" width="7.6640625" style="515" customWidth="1"/>
    <col min="9733" max="9733" width="6.6640625" style="515" customWidth="1"/>
    <col min="9734" max="9734" width="7.33203125" style="515" customWidth="1"/>
    <col min="9735" max="9735" width="4.6640625" style="515" customWidth="1"/>
    <col min="9736" max="9736" width="7.44140625" style="515" customWidth="1"/>
    <col min="9737" max="9737" width="7.109375" style="515" customWidth="1"/>
    <col min="9738" max="9738" width="5.44140625" style="515" customWidth="1"/>
    <col min="9739" max="9739" width="5.21875" style="515" customWidth="1"/>
    <col min="9740" max="9741" width="5.5546875" style="515" customWidth="1"/>
    <col min="9742" max="9742" width="6.33203125" style="515" customWidth="1"/>
    <col min="9743" max="9743" width="6" style="515" customWidth="1"/>
    <col min="9744" max="9744" width="5.5546875" style="515" customWidth="1"/>
    <col min="9745" max="9745" width="5.88671875" style="515" customWidth="1"/>
    <col min="9746" max="9746" width="6.44140625" style="515" customWidth="1"/>
    <col min="9747" max="9747" width="5.5546875" style="515" customWidth="1"/>
    <col min="9748" max="9748" width="7.109375" style="515" customWidth="1"/>
    <col min="9749" max="9751" width="5.5546875" style="515" customWidth="1"/>
    <col min="9752" max="9752" width="8" style="515" customWidth="1"/>
    <col min="9753" max="9753" width="6.33203125" style="515" customWidth="1"/>
    <col min="9754" max="9762" width="5.5546875" style="515" customWidth="1"/>
    <col min="9763" max="9763" width="5.6640625" style="515" customWidth="1"/>
    <col min="9764" max="9769" width="5.5546875" style="515" customWidth="1"/>
    <col min="9770" max="9770" width="7.109375" style="515" customWidth="1"/>
    <col min="9771" max="9780" width="5.5546875" style="515" customWidth="1"/>
    <col min="9781" max="9781" width="5.88671875" style="515" customWidth="1"/>
    <col min="9782" max="9782" width="5.88671875" style="515" bestFit="1" customWidth="1"/>
    <col min="9783" max="9783" width="5.5546875" style="515" bestFit="1" customWidth="1"/>
    <col min="9784" max="9784" width="5.6640625" style="515" bestFit="1" customWidth="1"/>
    <col min="9785" max="9787" width="5.5546875" style="515" bestFit="1" customWidth="1"/>
    <col min="9788" max="9788" width="6.21875" style="515" bestFit="1" customWidth="1"/>
    <col min="9789" max="9789" width="5.5546875" style="515" bestFit="1" customWidth="1"/>
    <col min="9790" max="9790" width="8.109375" style="515" bestFit="1" customWidth="1"/>
    <col min="9791" max="9792" width="6.77734375" style="515" bestFit="1" customWidth="1"/>
    <col min="9793" max="9793" width="4.6640625" style="515" customWidth="1"/>
    <col min="9794" max="9794" width="7.77734375" style="515" customWidth="1"/>
    <col min="9795" max="9795" width="9.109375" style="515" customWidth="1"/>
    <col min="9796" max="9796" width="11.33203125" style="515" customWidth="1"/>
    <col min="9797" max="9797" width="9.88671875" style="515" customWidth="1"/>
    <col min="9798" max="9983" width="7.88671875" style="515"/>
    <col min="9984" max="9984" width="6.44140625" style="515" customWidth="1"/>
    <col min="9985" max="9985" width="30.88671875" style="515" customWidth="1"/>
    <col min="9986" max="9986" width="5.88671875" style="515" customWidth="1"/>
    <col min="9987" max="9987" width="8.21875" style="515" customWidth="1"/>
    <col min="9988" max="9988" width="7.6640625" style="515" customWidth="1"/>
    <col min="9989" max="9989" width="6.6640625" style="515" customWidth="1"/>
    <col min="9990" max="9990" width="7.33203125" style="515" customWidth="1"/>
    <col min="9991" max="9991" width="4.6640625" style="515" customWidth="1"/>
    <col min="9992" max="9992" width="7.44140625" style="515" customWidth="1"/>
    <col min="9993" max="9993" width="7.109375" style="515" customWidth="1"/>
    <col min="9994" max="9994" width="5.44140625" style="515" customWidth="1"/>
    <col min="9995" max="9995" width="5.21875" style="515" customWidth="1"/>
    <col min="9996" max="9997" width="5.5546875" style="515" customWidth="1"/>
    <col min="9998" max="9998" width="6.33203125" style="515" customWidth="1"/>
    <col min="9999" max="9999" width="6" style="515" customWidth="1"/>
    <col min="10000" max="10000" width="5.5546875" style="515" customWidth="1"/>
    <col min="10001" max="10001" width="5.88671875" style="515" customWidth="1"/>
    <col min="10002" max="10002" width="6.44140625" style="515" customWidth="1"/>
    <col min="10003" max="10003" width="5.5546875" style="515" customWidth="1"/>
    <col min="10004" max="10004" width="7.109375" style="515" customWidth="1"/>
    <col min="10005" max="10007" width="5.5546875" style="515" customWidth="1"/>
    <col min="10008" max="10008" width="8" style="515" customWidth="1"/>
    <col min="10009" max="10009" width="6.33203125" style="515" customWidth="1"/>
    <col min="10010" max="10018" width="5.5546875" style="515" customWidth="1"/>
    <col min="10019" max="10019" width="5.6640625" style="515" customWidth="1"/>
    <col min="10020" max="10025" width="5.5546875" style="515" customWidth="1"/>
    <col min="10026" max="10026" width="7.109375" style="515" customWidth="1"/>
    <col min="10027" max="10036" width="5.5546875" style="515" customWidth="1"/>
    <col min="10037" max="10037" width="5.88671875" style="515" customWidth="1"/>
    <col min="10038" max="10038" width="5.88671875" style="515" bestFit="1" customWidth="1"/>
    <col min="10039" max="10039" width="5.5546875" style="515" bestFit="1" customWidth="1"/>
    <col min="10040" max="10040" width="5.6640625" style="515" bestFit="1" customWidth="1"/>
    <col min="10041" max="10043" width="5.5546875" style="515" bestFit="1" customWidth="1"/>
    <col min="10044" max="10044" width="6.21875" style="515" bestFit="1" customWidth="1"/>
    <col min="10045" max="10045" width="5.5546875" style="515" bestFit="1" customWidth="1"/>
    <col min="10046" max="10046" width="8.109375" style="515" bestFit="1" customWidth="1"/>
    <col min="10047" max="10048" width="6.77734375" style="515" bestFit="1" customWidth="1"/>
    <col min="10049" max="10049" width="4.6640625" style="515" customWidth="1"/>
    <col min="10050" max="10050" width="7.77734375" style="515" customWidth="1"/>
    <col min="10051" max="10051" width="9.109375" style="515" customWidth="1"/>
    <col min="10052" max="10052" width="11.33203125" style="515" customWidth="1"/>
    <col min="10053" max="10053" width="9.88671875" style="515" customWidth="1"/>
    <col min="10054" max="10239" width="7.88671875" style="515"/>
    <col min="10240" max="10240" width="6.44140625" style="515" customWidth="1"/>
    <col min="10241" max="10241" width="30.88671875" style="515" customWidth="1"/>
    <col min="10242" max="10242" width="5.88671875" style="515" customWidth="1"/>
    <col min="10243" max="10243" width="8.21875" style="515" customWidth="1"/>
    <col min="10244" max="10244" width="7.6640625" style="515" customWidth="1"/>
    <col min="10245" max="10245" width="6.6640625" style="515" customWidth="1"/>
    <col min="10246" max="10246" width="7.33203125" style="515" customWidth="1"/>
    <col min="10247" max="10247" width="4.6640625" style="515" customWidth="1"/>
    <col min="10248" max="10248" width="7.44140625" style="515" customWidth="1"/>
    <col min="10249" max="10249" width="7.109375" style="515" customWidth="1"/>
    <col min="10250" max="10250" width="5.44140625" style="515" customWidth="1"/>
    <col min="10251" max="10251" width="5.21875" style="515" customWidth="1"/>
    <col min="10252" max="10253" width="5.5546875" style="515" customWidth="1"/>
    <col min="10254" max="10254" width="6.33203125" style="515" customWidth="1"/>
    <col min="10255" max="10255" width="6" style="515" customWidth="1"/>
    <col min="10256" max="10256" width="5.5546875" style="515" customWidth="1"/>
    <col min="10257" max="10257" width="5.88671875" style="515" customWidth="1"/>
    <col min="10258" max="10258" width="6.44140625" style="515" customWidth="1"/>
    <col min="10259" max="10259" width="5.5546875" style="515" customWidth="1"/>
    <col min="10260" max="10260" width="7.109375" style="515" customWidth="1"/>
    <col min="10261" max="10263" width="5.5546875" style="515" customWidth="1"/>
    <col min="10264" max="10264" width="8" style="515" customWidth="1"/>
    <col min="10265" max="10265" width="6.33203125" style="515" customWidth="1"/>
    <col min="10266" max="10274" width="5.5546875" style="515" customWidth="1"/>
    <col min="10275" max="10275" width="5.6640625" style="515" customWidth="1"/>
    <col min="10276" max="10281" width="5.5546875" style="515" customWidth="1"/>
    <col min="10282" max="10282" width="7.109375" style="515" customWidth="1"/>
    <col min="10283" max="10292" width="5.5546875" style="515" customWidth="1"/>
    <col min="10293" max="10293" width="5.88671875" style="515" customWidth="1"/>
    <col min="10294" max="10294" width="5.88671875" style="515" bestFit="1" customWidth="1"/>
    <col min="10295" max="10295" width="5.5546875" style="515" bestFit="1" customWidth="1"/>
    <col min="10296" max="10296" width="5.6640625" style="515" bestFit="1" customWidth="1"/>
    <col min="10297" max="10299" width="5.5546875" style="515" bestFit="1" customWidth="1"/>
    <col min="10300" max="10300" width="6.21875" style="515" bestFit="1" customWidth="1"/>
    <col min="10301" max="10301" width="5.5546875" style="515" bestFit="1" customWidth="1"/>
    <col min="10302" max="10302" width="8.109375" style="515" bestFit="1" customWidth="1"/>
    <col min="10303" max="10304" width="6.77734375" style="515" bestFit="1" customWidth="1"/>
    <col min="10305" max="10305" width="4.6640625" style="515" customWidth="1"/>
    <col min="10306" max="10306" width="7.77734375" style="515" customWidth="1"/>
    <col min="10307" max="10307" width="9.109375" style="515" customWidth="1"/>
    <col min="10308" max="10308" width="11.33203125" style="515" customWidth="1"/>
    <col min="10309" max="10309" width="9.88671875" style="515" customWidth="1"/>
    <col min="10310" max="10495" width="7.88671875" style="515"/>
    <col min="10496" max="10496" width="6.44140625" style="515" customWidth="1"/>
    <col min="10497" max="10497" width="30.88671875" style="515" customWidth="1"/>
    <col min="10498" max="10498" width="5.88671875" style="515" customWidth="1"/>
    <col min="10499" max="10499" width="8.21875" style="515" customWidth="1"/>
    <col min="10500" max="10500" width="7.6640625" style="515" customWidth="1"/>
    <col min="10501" max="10501" width="6.6640625" style="515" customWidth="1"/>
    <col min="10502" max="10502" width="7.33203125" style="515" customWidth="1"/>
    <col min="10503" max="10503" width="4.6640625" style="515" customWidth="1"/>
    <col min="10504" max="10504" width="7.44140625" style="515" customWidth="1"/>
    <col min="10505" max="10505" width="7.109375" style="515" customWidth="1"/>
    <col min="10506" max="10506" width="5.44140625" style="515" customWidth="1"/>
    <col min="10507" max="10507" width="5.21875" style="515" customWidth="1"/>
    <col min="10508" max="10509" width="5.5546875" style="515" customWidth="1"/>
    <col min="10510" max="10510" width="6.33203125" style="515" customWidth="1"/>
    <col min="10511" max="10511" width="6" style="515" customWidth="1"/>
    <col min="10512" max="10512" width="5.5546875" style="515" customWidth="1"/>
    <col min="10513" max="10513" width="5.88671875" style="515" customWidth="1"/>
    <col min="10514" max="10514" width="6.44140625" style="515" customWidth="1"/>
    <col min="10515" max="10515" width="5.5546875" style="515" customWidth="1"/>
    <col min="10516" max="10516" width="7.109375" style="515" customWidth="1"/>
    <col min="10517" max="10519" width="5.5546875" style="515" customWidth="1"/>
    <col min="10520" max="10520" width="8" style="515" customWidth="1"/>
    <col min="10521" max="10521" width="6.33203125" style="515" customWidth="1"/>
    <col min="10522" max="10530" width="5.5546875" style="515" customWidth="1"/>
    <col min="10531" max="10531" width="5.6640625" style="515" customWidth="1"/>
    <col min="10532" max="10537" width="5.5546875" style="515" customWidth="1"/>
    <col min="10538" max="10538" width="7.109375" style="515" customWidth="1"/>
    <col min="10539" max="10548" width="5.5546875" style="515" customWidth="1"/>
    <col min="10549" max="10549" width="5.88671875" style="515" customWidth="1"/>
    <col min="10550" max="10550" width="5.88671875" style="515" bestFit="1" customWidth="1"/>
    <col min="10551" max="10551" width="5.5546875" style="515" bestFit="1" customWidth="1"/>
    <col min="10552" max="10552" width="5.6640625" style="515" bestFit="1" customWidth="1"/>
    <col min="10553" max="10555" width="5.5546875" style="515" bestFit="1" customWidth="1"/>
    <col min="10556" max="10556" width="6.21875" style="515" bestFit="1" customWidth="1"/>
    <col min="10557" max="10557" width="5.5546875" style="515" bestFit="1" customWidth="1"/>
    <col min="10558" max="10558" width="8.109375" style="515" bestFit="1" customWidth="1"/>
    <col min="10559" max="10560" width="6.77734375" style="515" bestFit="1" customWidth="1"/>
    <col min="10561" max="10561" width="4.6640625" style="515" customWidth="1"/>
    <col min="10562" max="10562" width="7.77734375" style="515" customWidth="1"/>
    <col min="10563" max="10563" width="9.109375" style="515" customWidth="1"/>
    <col min="10564" max="10564" width="11.33203125" style="515" customWidth="1"/>
    <col min="10565" max="10565" width="9.88671875" style="515" customWidth="1"/>
    <col min="10566" max="10751" width="7.88671875" style="515"/>
    <col min="10752" max="10752" width="6.44140625" style="515" customWidth="1"/>
    <col min="10753" max="10753" width="30.88671875" style="515" customWidth="1"/>
    <col min="10754" max="10754" width="5.88671875" style="515" customWidth="1"/>
    <col min="10755" max="10755" width="8.21875" style="515" customWidth="1"/>
    <col min="10756" max="10756" width="7.6640625" style="515" customWidth="1"/>
    <col min="10757" max="10757" width="6.6640625" style="515" customWidth="1"/>
    <col min="10758" max="10758" width="7.33203125" style="515" customWidth="1"/>
    <col min="10759" max="10759" width="4.6640625" style="515" customWidth="1"/>
    <col min="10760" max="10760" width="7.44140625" style="515" customWidth="1"/>
    <col min="10761" max="10761" width="7.109375" style="515" customWidth="1"/>
    <col min="10762" max="10762" width="5.44140625" style="515" customWidth="1"/>
    <col min="10763" max="10763" width="5.21875" style="515" customWidth="1"/>
    <col min="10764" max="10765" width="5.5546875" style="515" customWidth="1"/>
    <col min="10766" max="10766" width="6.33203125" style="515" customWidth="1"/>
    <col min="10767" max="10767" width="6" style="515" customWidth="1"/>
    <col min="10768" max="10768" width="5.5546875" style="515" customWidth="1"/>
    <col min="10769" max="10769" width="5.88671875" style="515" customWidth="1"/>
    <col min="10770" max="10770" width="6.44140625" style="515" customWidth="1"/>
    <col min="10771" max="10771" width="5.5546875" style="515" customWidth="1"/>
    <col min="10772" max="10772" width="7.109375" style="515" customWidth="1"/>
    <col min="10773" max="10775" width="5.5546875" style="515" customWidth="1"/>
    <col min="10776" max="10776" width="8" style="515" customWidth="1"/>
    <col min="10777" max="10777" width="6.33203125" style="515" customWidth="1"/>
    <col min="10778" max="10786" width="5.5546875" style="515" customWidth="1"/>
    <col min="10787" max="10787" width="5.6640625" style="515" customWidth="1"/>
    <col min="10788" max="10793" width="5.5546875" style="515" customWidth="1"/>
    <col min="10794" max="10794" width="7.109375" style="515" customWidth="1"/>
    <col min="10795" max="10804" width="5.5546875" style="515" customWidth="1"/>
    <col min="10805" max="10805" width="5.88671875" style="515" customWidth="1"/>
    <col min="10806" max="10806" width="5.88671875" style="515" bestFit="1" customWidth="1"/>
    <col min="10807" max="10807" width="5.5546875" style="515" bestFit="1" customWidth="1"/>
    <col min="10808" max="10808" width="5.6640625" style="515" bestFit="1" customWidth="1"/>
    <col min="10809" max="10811" width="5.5546875" style="515" bestFit="1" customWidth="1"/>
    <col min="10812" max="10812" width="6.21875" style="515" bestFit="1" customWidth="1"/>
    <col min="10813" max="10813" width="5.5546875" style="515" bestFit="1" customWidth="1"/>
    <col min="10814" max="10814" width="8.109375" style="515" bestFit="1" customWidth="1"/>
    <col min="10815" max="10816" width="6.77734375" style="515" bestFit="1" customWidth="1"/>
    <col min="10817" max="10817" width="4.6640625" style="515" customWidth="1"/>
    <col min="10818" max="10818" width="7.77734375" style="515" customWidth="1"/>
    <col min="10819" max="10819" width="9.109375" style="515" customWidth="1"/>
    <col min="10820" max="10820" width="11.33203125" style="515" customWidth="1"/>
    <col min="10821" max="10821" width="9.88671875" style="515" customWidth="1"/>
    <col min="10822" max="11007" width="7.88671875" style="515"/>
    <col min="11008" max="11008" width="6.44140625" style="515" customWidth="1"/>
    <col min="11009" max="11009" width="30.88671875" style="515" customWidth="1"/>
    <col min="11010" max="11010" width="5.88671875" style="515" customWidth="1"/>
    <col min="11011" max="11011" width="8.21875" style="515" customWidth="1"/>
    <col min="11012" max="11012" width="7.6640625" style="515" customWidth="1"/>
    <col min="11013" max="11013" width="6.6640625" style="515" customWidth="1"/>
    <col min="11014" max="11014" width="7.33203125" style="515" customWidth="1"/>
    <col min="11015" max="11015" width="4.6640625" style="515" customWidth="1"/>
    <col min="11016" max="11016" width="7.44140625" style="515" customWidth="1"/>
    <col min="11017" max="11017" width="7.109375" style="515" customWidth="1"/>
    <col min="11018" max="11018" width="5.44140625" style="515" customWidth="1"/>
    <col min="11019" max="11019" width="5.21875" style="515" customWidth="1"/>
    <col min="11020" max="11021" width="5.5546875" style="515" customWidth="1"/>
    <col min="11022" max="11022" width="6.33203125" style="515" customWidth="1"/>
    <col min="11023" max="11023" width="6" style="515" customWidth="1"/>
    <col min="11024" max="11024" width="5.5546875" style="515" customWidth="1"/>
    <col min="11025" max="11025" width="5.88671875" style="515" customWidth="1"/>
    <col min="11026" max="11026" width="6.44140625" style="515" customWidth="1"/>
    <col min="11027" max="11027" width="5.5546875" style="515" customWidth="1"/>
    <col min="11028" max="11028" width="7.109375" style="515" customWidth="1"/>
    <col min="11029" max="11031" width="5.5546875" style="515" customWidth="1"/>
    <col min="11032" max="11032" width="8" style="515" customWidth="1"/>
    <col min="11033" max="11033" width="6.33203125" style="515" customWidth="1"/>
    <col min="11034" max="11042" width="5.5546875" style="515" customWidth="1"/>
    <col min="11043" max="11043" width="5.6640625" style="515" customWidth="1"/>
    <col min="11044" max="11049" width="5.5546875" style="515" customWidth="1"/>
    <col min="11050" max="11050" width="7.109375" style="515" customWidth="1"/>
    <col min="11051" max="11060" width="5.5546875" style="515" customWidth="1"/>
    <col min="11061" max="11061" width="5.88671875" style="515" customWidth="1"/>
    <col min="11062" max="11062" width="5.88671875" style="515" bestFit="1" customWidth="1"/>
    <col min="11063" max="11063" width="5.5546875" style="515" bestFit="1" customWidth="1"/>
    <col min="11064" max="11064" width="5.6640625" style="515" bestFit="1" customWidth="1"/>
    <col min="11065" max="11067" width="5.5546875" style="515" bestFit="1" customWidth="1"/>
    <col min="11068" max="11068" width="6.21875" style="515" bestFit="1" customWidth="1"/>
    <col min="11069" max="11069" width="5.5546875" style="515" bestFit="1" customWidth="1"/>
    <col min="11070" max="11070" width="8.109375" style="515" bestFit="1" customWidth="1"/>
    <col min="11071" max="11072" width="6.77734375" style="515" bestFit="1" customWidth="1"/>
    <col min="11073" max="11073" width="4.6640625" style="515" customWidth="1"/>
    <col min="11074" max="11074" width="7.77734375" style="515" customWidth="1"/>
    <col min="11075" max="11075" width="9.109375" style="515" customWidth="1"/>
    <col min="11076" max="11076" width="11.33203125" style="515" customWidth="1"/>
    <col min="11077" max="11077" width="9.88671875" style="515" customWidth="1"/>
    <col min="11078" max="11263" width="7.88671875" style="515"/>
    <col min="11264" max="11264" width="6.44140625" style="515" customWidth="1"/>
    <col min="11265" max="11265" width="30.88671875" style="515" customWidth="1"/>
    <col min="11266" max="11266" width="5.88671875" style="515" customWidth="1"/>
    <col min="11267" max="11267" width="8.21875" style="515" customWidth="1"/>
    <col min="11268" max="11268" width="7.6640625" style="515" customWidth="1"/>
    <col min="11269" max="11269" width="6.6640625" style="515" customWidth="1"/>
    <col min="11270" max="11270" width="7.33203125" style="515" customWidth="1"/>
    <col min="11271" max="11271" width="4.6640625" style="515" customWidth="1"/>
    <col min="11272" max="11272" width="7.44140625" style="515" customWidth="1"/>
    <col min="11273" max="11273" width="7.109375" style="515" customWidth="1"/>
    <col min="11274" max="11274" width="5.44140625" style="515" customWidth="1"/>
    <col min="11275" max="11275" width="5.21875" style="515" customWidth="1"/>
    <col min="11276" max="11277" width="5.5546875" style="515" customWidth="1"/>
    <col min="11278" max="11278" width="6.33203125" style="515" customWidth="1"/>
    <col min="11279" max="11279" width="6" style="515" customWidth="1"/>
    <col min="11280" max="11280" width="5.5546875" style="515" customWidth="1"/>
    <col min="11281" max="11281" width="5.88671875" style="515" customWidth="1"/>
    <col min="11282" max="11282" width="6.44140625" style="515" customWidth="1"/>
    <col min="11283" max="11283" width="5.5546875" style="515" customWidth="1"/>
    <col min="11284" max="11284" width="7.109375" style="515" customWidth="1"/>
    <col min="11285" max="11287" width="5.5546875" style="515" customWidth="1"/>
    <col min="11288" max="11288" width="8" style="515" customWidth="1"/>
    <col min="11289" max="11289" width="6.33203125" style="515" customWidth="1"/>
    <col min="11290" max="11298" width="5.5546875" style="515" customWidth="1"/>
    <col min="11299" max="11299" width="5.6640625" style="515" customWidth="1"/>
    <col min="11300" max="11305" width="5.5546875" style="515" customWidth="1"/>
    <col min="11306" max="11306" width="7.109375" style="515" customWidth="1"/>
    <col min="11307" max="11316" width="5.5546875" style="515" customWidth="1"/>
    <col min="11317" max="11317" width="5.88671875" style="515" customWidth="1"/>
    <col min="11318" max="11318" width="5.88671875" style="515" bestFit="1" customWidth="1"/>
    <col min="11319" max="11319" width="5.5546875" style="515" bestFit="1" customWidth="1"/>
    <col min="11320" max="11320" width="5.6640625" style="515" bestFit="1" customWidth="1"/>
    <col min="11321" max="11323" width="5.5546875" style="515" bestFit="1" customWidth="1"/>
    <col min="11324" max="11324" width="6.21875" style="515" bestFit="1" customWidth="1"/>
    <col min="11325" max="11325" width="5.5546875" style="515" bestFit="1" customWidth="1"/>
    <col min="11326" max="11326" width="8.109375" style="515" bestFit="1" customWidth="1"/>
    <col min="11327" max="11328" width="6.77734375" style="515" bestFit="1" customWidth="1"/>
    <col min="11329" max="11329" width="4.6640625" style="515" customWidth="1"/>
    <col min="11330" max="11330" width="7.77734375" style="515" customWidth="1"/>
    <col min="11331" max="11331" width="9.109375" style="515" customWidth="1"/>
    <col min="11332" max="11332" width="11.33203125" style="515" customWidth="1"/>
    <col min="11333" max="11333" width="9.88671875" style="515" customWidth="1"/>
    <col min="11334" max="11519" width="7.88671875" style="515"/>
    <col min="11520" max="11520" width="6.44140625" style="515" customWidth="1"/>
    <col min="11521" max="11521" width="30.88671875" style="515" customWidth="1"/>
    <col min="11522" max="11522" width="5.88671875" style="515" customWidth="1"/>
    <col min="11523" max="11523" width="8.21875" style="515" customWidth="1"/>
    <col min="11524" max="11524" width="7.6640625" style="515" customWidth="1"/>
    <col min="11525" max="11525" width="6.6640625" style="515" customWidth="1"/>
    <col min="11526" max="11526" width="7.33203125" style="515" customWidth="1"/>
    <col min="11527" max="11527" width="4.6640625" style="515" customWidth="1"/>
    <col min="11528" max="11528" width="7.44140625" style="515" customWidth="1"/>
    <col min="11529" max="11529" width="7.109375" style="515" customWidth="1"/>
    <col min="11530" max="11530" width="5.44140625" style="515" customWidth="1"/>
    <col min="11531" max="11531" width="5.21875" style="515" customWidth="1"/>
    <col min="11532" max="11533" width="5.5546875" style="515" customWidth="1"/>
    <col min="11534" max="11534" width="6.33203125" style="515" customWidth="1"/>
    <col min="11535" max="11535" width="6" style="515" customWidth="1"/>
    <col min="11536" max="11536" width="5.5546875" style="515" customWidth="1"/>
    <col min="11537" max="11537" width="5.88671875" style="515" customWidth="1"/>
    <col min="11538" max="11538" width="6.44140625" style="515" customWidth="1"/>
    <col min="11539" max="11539" width="5.5546875" style="515" customWidth="1"/>
    <col min="11540" max="11540" width="7.109375" style="515" customWidth="1"/>
    <col min="11541" max="11543" width="5.5546875" style="515" customWidth="1"/>
    <col min="11544" max="11544" width="8" style="515" customWidth="1"/>
    <col min="11545" max="11545" width="6.33203125" style="515" customWidth="1"/>
    <col min="11546" max="11554" width="5.5546875" style="515" customWidth="1"/>
    <col min="11555" max="11555" width="5.6640625" style="515" customWidth="1"/>
    <col min="11556" max="11561" width="5.5546875" style="515" customWidth="1"/>
    <col min="11562" max="11562" width="7.109375" style="515" customWidth="1"/>
    <col min="11563" max="11572" width="5.5546875" style="515" customWidth="1"/>
    <col min="11573" max="11573" width="5.88671875" style="515" customWidth="1"/>
    <col min="11574" max="11574" width="5.88671875" style="515" bestFit="1" customWidth="1"/>
    <col min="11575" max="11575" width="5.5546875" style="515" bestFit="1" customWidth="1"/>
    <col min="11576" max="11576" width="5.6640625" style="515" bestFit="1" customWidth="1"/>
    <col min="11577" max="11579" width="5.5546875" style="515" bestFit="1" customWidth="1"/>
    <col min="11580" max="11580" width="6.21875" style="515" bestFit="1" customWidth="1"/>
    <col min="11581" max="11581" width="5.5546875" style="515" bestFit="1" customWidth="1"/>
    <col min="11582" max="11582" width="8.109375" style="515" bestFit="1" customWidth="1"/>
    <col min="11583" max="11584" width="6.77734375" style="515" bestFit="1" customWidth="1"/>
    <col min="11585" max="11585" width="4.6640625" style="515" customWidth="1"/>
    <col min="11586" max="11586" width="7.77734375" style="515" customWidth="1"/>
    <col min="11587" max="11587" width="9.109375" style="515" customWidth="1"/>
    <col min="11588" max="11588" width="11.33203125" style="515" customWidth="1"/>
    <col min="11589" max="11589" width="9.88671875" style="515" customWidth="1"/>
    <col min="11590" max="11775" width="7.88671875" style="515"/>
    <col min="11776" max="11776" width="6.44140625" style="515" customWidth="1"/>
    <col min="11777" max="11777" width="30.88671875" style="515" customWidth="1"/>
    <col min="11778" max="11778" width="5.88671875" style="515" customWidth="1"/>
    <col min="11779" max="11779" width="8.21875" style="515" customWidth="1"/>
    <col min="11780" max="11780" width="7.6640625" style="515" customWidth="1"/>
    <col min="11781" max="11781" width="6.6640625" style="515" customWidth="1"/>
    <col min="11782" max="11782" width="7.33203125" style="515" customWidth="1"/>
    <col min="11783" max="11783" width="4.6640625" style="515" customWidth="1"/>
    <col min="11784" max="11784" width="7.44140625" style="515" customWidth="1"/>
    <col min="11785" max="11785" width="7.109375" style="515" customWidth="1"/>
    <col min="11786" max="11786" width="5.44140625" style="515" customWidth="1"/>
    <col min="11787" max="11787" width="5.21875" style="515" customWidth="1"/>
    <col min="11788" max="11789" width="5.5546875" style="515" customWidth="1"/>
    <col min="11790" max="11790" width="6.33203125" style="515" customWidth="1"/>
    <col min="11791" max="11791" width="6" style="515" customWidth="1"/>
    <col min="11792" max="11792" width="5.5546875" style="515" customWidth="1"/>
    <col min="11793" max="11793" width="5.88671875" style="515" customWidth="1"/>
    <col min="11794" max="11794" width="6.44140625" style="515" customWidth="1"/>
    <col min="11795" max="11795" width="5.5546875" style="515" customWidth="1"/>
    <col min="11796" max="11796" width="7.109375" style="515" customWidth="1"/>
    <col min="11797" max="11799" width="5.5546875" style="515" customWidth="1"/>
    <col min="11800" max="11800" width="8" style="515" customWidth="1"/>
    <col min="11801" max="11801" width="6.33203125" style="515" customWidth="1"/>
    <col min="11802" max="11810" width="5.5546875" style="515" customWidth="1"/>
    <col min="11811" max="11811" width="5.6640625" style="515" customWidth="1"/>
    <col min="11812" max="11817" width="5.5546875" style="515" customWidth="1"/>
    <col min="11818" max="11818" width="7.109375" style="515" customWidth="1"/>
    <col min="11819" max="11828" width="5.5546875" style="515" customWidth="1"/>
    <col min="11829" max="11829" width="5.88671875" style="515" customWidth="1"/>
    <col min="11830" max="11830" width="5.88671875" style="515" bestFit="1" customWidth="1"/>
    <col min="11831" max="11831" width="5.5546875" style="515" bestFit="1" customWidth="1"/>
    <col min="11832" max="11832" width="5.6640625" style="515" bestFit="1" customWidth="1"/>
    <col min="11833" max="11835" width="5.5546875" style="515" bestFit="1" customWidth="1"/>
    <col min="11836" max="11836" width="6.21875" style="515" bestFit="1" customWidth="1"/>
    <col min="11837" max="11837" width="5.5546875" style="515" bestFit="1" customWidth="1"/>
    <col min="11838" max="11838" width="8.109375" style="515" bestFit="1" customWidth="1"/>
    <col min="11839" max="11840" width="6.77734375" style="515" bestFit="1" customWidth="1"/>
    <col min="11841" max="11841" width="4.6640625" style="515" customWidth="1"/>
    <col min="11842" max="11842" width="7.77734375" style="515" customWidth="1"/>
    <col min="11843" max="11843" width="9.109375" style="515" customWidth="1"/>
    <col min="11844" max="11844" width="11.33203125" style="515" customWidth="1"/>
    <col min="11845" max="11845" width="9.88671875" style="515" customWidth="1"/>
    <col min="11846" max="12031" width="7.88671875" style="515"/>
    <col min="12032" max="12032" width="6.44140625" style="515" customWidth="1"/>
    <col min="12033" max="12033" width="30.88671875" style="515" customWidth="1"/>
    <col min="12034" max="12034" width="5.88671875" style="515" customWidth="1"/>
    <col min="12035" max="12035" width="8.21875" style="515" customWidth="1"/>
    <col min="12036" max="12036" width="7.6640625" style="515" customWidth="1"/>
    <col min="12037" max="12037" width="6.6640625" style="515" customWidth="1"/>
    <col min="12038" max="12038" width="7.33203125" style="515" customWidth="1"/>
    <col min="12039" max="12039" width="4.6640625" style="515" customWidth="1"/>
    <col min="12040" max="12040" width="7.44140625" style="515" customWidth="1"/>
    <col min="12041" max="12041" width="7.109375" style="515" customWidth="1"/>
    <col min="12042" max="12042" width="5.44140625" style="515" customWidth="1"/>
    <col min="12043" max="12043" width="5.21875" style="515" customWidth="1"/>
    <col min="12044" max="12045" width="5.5546875" style="515" customWidth="1"/>
    <col min="12046" max="12046" width="6.33203125" style="515" customWidth="1"/>
    <col min="12047" max="12047" width="6" style="515" customWidth="1"/>
    <col min="12048" max="12048" width="5.5546875" style="515" customWidth="1"/>
    <col min="12049" max="12049" width="5.88671875" style="515" customWidth="1"/>
    <col min="12050" max="12050" width="6.44140625" style="515" customWidth="1"/>
    <col min="12051" max="12051" width="5.5546875" style="515" customWidth="1"/>
    <col min="12052" max="12052" width="7.109375" style="515" customWidth="1"/>
    <col min="12053" max="12055" width="5.5546875" style="515" customWidth="1"/>
    <col min="12056" max="12056" width="8" style="515" customWidth="1"/>
    <col min="12057" max="12057" width="6.33203125" style="515" customWidth="1"/>
    <col min="12058" max="12066" width="5.5546875" style="515" customWidth="1"/>
    <col min="12067" max="12067" width="5.6640625" style="515" customWidth="1"/>
    <col min="12068" max="12073" width="5.5546875" style="515" customWidth="1"/>
    <col min="12074" max="12074" width="7.109375" style="515" customWidth="1"/>
    <col min="12075" max="12084" width="5.5546875" style="515" customWidth="1"/>
    <col min="12085" max="12085" width="5.88671875" style="515" customWidth="1"/>
    <col min="12086" max="12086" width="5.88671875" style="515" bestFit="1" customWidth="1"/>
    <col min="12087" max="12087" width="5.5546875" style="515" bestFit="1" customWidth="1"/>
    <col min="12088" max="12088" width="5.6640625" style="515" bestFit="1" customWidth="1"/>
    <col min="12089" max="12091" width="5.5546875" style="515" bestFit="1" customWidth="1"/>
    <col min="12092" max="12092" width="6.21875" style="515" bestFit="1" customWidth="1"/>
    <col min="12093" max="12093" width="5.5546875" style="515" bestFit="1" customWidth="1"/>
    <col min="12094" max="12094" width="8.109375" style="515" bestFit="1" customWidth="1"/>
    <col min="12095" max="12096" width="6.77734375" style="515" bestFit="1" customWidth="1"/>
    <col min="12097" max="12097" width="4.6640625" style="515" customWidth="1"/>
    <col min="12098" max="12098" width="7.77734375" style="515" customWidth="1"/>
    <col min="12099" max="12099" width="9.109375" style="515" customWidth="1"/>
    <col min="12100" max="12100" width="11.33203125" style="515" customWidth="1"/>
    <col min="12101" max="12101" width="9.88671875" style="515" customWidth="1"/>
    <col min="12102" max="12287" width="7.88671875" style="515"/>
    <col min="12288" max="12288" width="6.44140625" style="515" customWidth="1"/>
    <col min="12289" max="12289" width="30.88671875" style="515" customWidth="1"/>
    <col min="12290" max="12290" width="5.88671875" style="515" customWidth="1"/>
    <col min="12291" max="12291" width="8.21875" style="515" customWidth="1"/>
    <col min="12292" max="12292" width="7.6640625" style="515" customWidth="1"/>
    <col min="12293" max="12293" width="6.6640625" style="515" customWidth="1"/>
    <col min="12294" max="12294" width="7.33203125" style="515" customWidth="1"/>
    <col min="12295" max="12295" width="4.6640625" style="515" customWidth="1"/>
    <col min="12296" max="12296" width="7.44140625" style="515" customWidth="1"/>
    <col min="12297" max="12297" width="7.109375" style="515" customWidth="1"/>
    <col min="12298" max="12298" width="5.44140625" style="515" customWidth="1"/>
    <col min="12299" max="12299" width="5.21875" style="515" customWidth="1"/>
    <col min="12300" max="12301" width="5.5546875" style="515" customWidth="1"/>
    <col min="12302" max="12302" width="6.33203125" style="515" customWidth="1"/>
    <col min="12303" max="12303" width="6" style="515" customWidth="1"/>
    <col min="12304" max="12304" width="5.5546875" style="515" customWidth="1"/>
    <col min="12305" max="12305" width="5.88671875" style="515" customWidth="1"/>
    <col min="12306" max="12306" width="6.44140625" style="515" customWidth="1"/>
    <col min="12307" max="12307" width="5.5546875" style="515" customWidth="1"/>
    <col min="12308" max="12308" width="7.109375" style="515" customWidth="1"/>
    <col min="12309" max="12311" width="5.5546875" style="515" customWidth="1"/>
    <col min="12312" max="12312" width="8" style="515" customWidth="1"/>
    <col min="12313" max="12313" width="6.33203125" style="515" customWidth="1"/>
    <col min="12314" max="12322" width="5.5546875" style="515" customWidth="1"/>
    <col min="12323" max="12323" width="5.6640625" style="515" customWidth="1"/>
    <col min="12324" max="12329" width="5.5546875" style="515" customWidth="1"/>
    <col min="12330" max="12330" width="7.109375" style="515" customWidth="1"/>
    <col min="12331" max="12340" width="5.5546875" style="515" customWidth="1"/>
    <col min="12341" max="12341" width="5.88671875" style="515" customWidth="1"/>
    <col min="12342" max="12342" width="5.88671875" style="515" bestFit="1" customWidth="1"/>
    <col min="12343" max="12343" width="5.5546875" style="515" bestFit="1" customWidth="1"/>
    <col min="12344" max="12344" width="5.6640625" style="515" bestFit="1" customWidth="1"/>
    <col min="12345" max="12347" width="5.5546875" style="515" bestFit="1" customWidth="1"/>
    <col min="12348" max="12348" width="6.21875" style="515" bestFit="1" customWidth="1"/>
    <col min="12349" max="12349" width="5.5546875" style="515" bestFit="1" customWidth="1"/>
    <col min="12350" max="12350" width="8.109375" style="515" bestFit="1" customWidth="1"/>
    <col min="12351" max="12352" width="6.77734375" style="515" bestFit="1" customWidth="1"/>
    <col min="12353" max="12353" width="4.6640625" style="515" customWidth="1"/>
    <col min="12354" max="12354" width="7.77734375" style="515" customWidth="1"/>
    <col min="12355" max="12355" width="9.109375" style="515" customWidth="1"/>
    <col min="12356" max="12356" width="11.33203125" style="515" customWidth="1"/>
    <col min="12357" max="12357" width="9.88671875" style="515" customWidth="1"/>
    <col min="12358" max="12543" width="7.88671875" style="515"/>
    <col min="12544" max="12544" width="6.44140625" style="515" customWidth="1"/>
    <col min="12545" max="12545" width="30.88671875" style="515" customWidth="1"/>
    <col min="12546" max="12546" width="5.88671875" style="515" customWidth="1"/>
    <col min="12547" max="12547" width="8.21875" style="515" customWidth="1"/>
    <col min="12548" max="12548" width="7.6640625" style="515" customWidth="1"/>
    <col min="12549" max="12549" width="6.6640625" style="515" customWidth="1"/>
    <col min="12550" max="12550" width="7.33203125" style="515" customWidth="1"/>
    <col min="12551" max="12551" width="4.6640625" style="515" customWidth="1"/>
    <col min="12552" max="12552" width="7.44140625" style="515" customWidth="1"/>
    <col min="12553" max="12553" width="7.109375" style="515" customWidth="1"/>
    <col min="12554" max="12554" width="5.44140625" style="515" customWidth="1"/>
    <col min="12555" max="12555" width="5.21875" style="515" customWidth="1"/>
    <col min="12556" max="12557" width="5.5546875" style="515" customWidth="1"/>
    <col min="12558" max="12558" width="6.33203125" style="515" customWidth="1"/>
    <col min="12559" max="12559" width="6" style="515" customWidth="1"/>
    <col min="12560" max="12560" width="5.5546875" style="515" customWidth="1"/>
    <col min="12561" max="12561" width="5.88671875" style="515" customWidth="1"/>
    <col min="12562" max="12562" width="6.44140625" style="515" customWidth="1"/>
    <col min="12563" max="12563" width="5.5546875" style="515" customWidth="1"/>
    <col min="12564" max="12564" width="7.109375" style="515" customWidth="1"/>
    <col min="12565" max="12567" width="5.5546875" style="515" customWidth="1"/>
    <col min="12568" max="12568" width="8" style="515" customWidth="1"/>
    <col min="12569" max="12569" width="6.33203125" style="515" customWidth="1"/>
    <col min="12570" max="12578" width="5.5546875" style="515" customWidth="1"/>
    <col min="12579" max="12579" width="5.6640625" style="515" customWidth="1"/>
    <col min="12580" max="12585" width="5.5546875" style="515" customWidth="1"/>
    <col min="12586" max="12586" width="7.109375" style="515" customWidth="1"/>
    <col min="12587" max="12596" width="5.5546875" style="515" customWidth="1"/>
    <col min="12597" max="12597" width="5.88671875" style="515" customWidth="1"/>
    <col min="12598" max="12598" width="5.88671875" style="515" bestFit="1" customWidth="1"/>
    <col min="12599" max="12599" width="5.5546875" style="515" bestFit="1" customWidth="1"/>
    <col min="12600" max="12600" width="5.6640625" style="515" bestFit="1" customWidth="1"/>
    <col min="12601" max="12603" width="5.5546875" style="515" bestFit="1" customWidth="1"/>
    <col min="12604" max="12604" width="6.21875" style="515" bestFit="1" customWidth="1"/>
    <col min="12605" max="12605" width="5.5546875" style="515" bestFit="1" customWidth="1"/>
    <col min="12606" max="12606" width="8.109375" style="515" bestFit="1" customWidth="1"/>
    <col min="12607" max="12608" width="6.77734375" style="515" bestFit="1" customWidth="1"/>
    <col min="12609" max="12609" width="4.6640625" style="515" customWidth="1"/>
    <col min="12610" max="12610" width="7.77734375" style="515" customWidth="1"/>
    <col min="12611" max="12611" width="9.109375" style="515" customWidth="1"/>
    <col min="12612" max="12612" width="11.33203125" style="515" customWidth="1"/>
    <col min="12613" max="12613" width="9.88671875" style="515" customWidth="1"/>
    <col min="12614" max="12799" width="7.88671875" style="515"/>
    <col min="12800" max="12800" width="6.44140625" style="515" customWidth="1"/>
    <col min="12801" max="12801" width="30.88671875" style="515" customWidth="1"/>
    <col min="12802" max="12802" width="5.88671875" style="515" customWidth="1"/>
    <col min="12803" max="12803" width="8.21875" style="515" customWidth="1"/>
    <col min="12804" max="12804" width="7.6640625" style="515" customWidth="1"/>
    <col min="12805" max="12805" width="6.6640625" style="515" customWidth="1"/>
    <col min="12806" max="12806" width="7.33203125" style="515" customWidth="1"/>
    <col min="12807" max="12807" width="4.6640625" style="515" customWidth="1"/>
    <col min="12808" max="12808" width="7.44140625" style="515" customWidth="1"/>
    <col min="12809" max="12809" width="7.109375" style="515" customWidth="1"/>
    <col min="12810" max="12810" width="5.44140625" style="515" customWidth="1"/>
    <col min="12811" max="12811" width="5.21875" style="515" customWidth="1"/>
    <col min="12812" max="12813" width="5.5546875" style="515" customWidth="1"/>
    <col min="12814" max="12814" width="6.33203125" style="515" customWidth="1"/>
    <col min="12815" max="12815" width="6" style="515" customWidth="1"/>
    <col min="12816" max="12816" width="5.5546875" style="515" customWidth="1"/>
    <col min="12817" max="12817" width="5.88671875" style="515" customWidth="1"/>
    <col min="12818" max="12818" width="6.44140625" style="515" customWidth="1"/>
    <col min="12819" max="12819" width="5.5546875" style="515" customWidth="1"/>
    <col min="12820" max="12820" width="7.109375" style="515" customWidth="1"/>
    <col min="12821" max="12823" width="5.5546875" style="515" customWidth="1"/>
    <col min="12824" max="12824" width="8" style="515" customWidth="1"/>
    <col min="12825" max="12825" width="6.33203125" style="515" customWidth="1"/>
    <col min="12826" max="12834" width="5.5546875" style="515" customWidth="1"/>
    <col min="12835" max="12835" width="5.6640625" style="515" customWidth="1"/>
    <col min="12836" max="12841" width="5.5546875" style="515" customWidth="1"/>
    <col min="12842" max="12842" width="7.109375" style="515" customWidth="1"/>
    <col min="12843" max="12852" width="5.5546875" style="515" customWidth="1"/>
    <col min="12853" max="12853" width="5.88671875" style="515" customWidth="1"/>
    <col min="12854" max="12854" width="5.88671875" style="515" bestFit="1" customWidth="1"/>
    <col min="12855" max="12855" width="5.5546875" style="515" bestFit="1" customWidth="1"/>
    <col min="12856" max="12856" width="5.6640625" style="515" bestFit="1" customWidth="1"/>
    <col min="12857" max="12859" width="5.5546875" style="515" bestFit="1" customWidth="1"/>
    <col min="12860" max="12860" width="6.21875" style="515" bestFit="1" customWidth="1"/>
    <col min="12861" max="12861" width="5.5546875" style="515" bestFit="1" customWidth="1"/>
    <col min="12862" max="12862" width="8.109375" style="515" bestFit="1" customWidth="1"/>
    <col min="12863" max="12864" width="6.77734375" style="515" bestFit="1" customWidth="1"/>
    <col min="12865" max="12865" width="4.6640625" style="515" customWidth="1"/>
    <col min="12866" max="12866" width="7.77734375" style="515" customWidth="1"/>
    <col min="12867" max="12867" width="9.109375" style="515" customWidth="1"/>
    <col min="12868" max="12868" width="11.33203125" style="515" customWidth="1"/>
    <col min="12869" max="12869" width="9.88671875" style="515" customWidth="1"/>
    <col min="12870" max="13055" width="7.88671875" style="515"/>
    <col min="13056" max="13056" width="6.44140625" style="515" customWidth="1"/>
    <col min="13057" max="13057" width="30.88671875" style="515" customWidth="1"/>
    <col min="13058" max="13058" width="5.88671875" style="515" customWidth="1"/>
    <col min="13059" max="13059" width="8.21875" style="515" customWidth="1"/>
    <col min="13060" max="13060" width="7.6640625" style="515" customWidth="1"/>
    <col min="13061" max="13061" width="6.6640625" style="515" customWidth="1"/>
    <col min="13062" max="13062" width="7.33203125" style="515" customWidth="1"/>
    <col min="13063" max="13063" width="4.6640625" style="515" customWidth="1"/>
    <col min="13064" max="13064" width="7.44140625" style="515" customWidth="1"/>
    <col min="13065" max="13065" width="7.109375" style="515" customWidth="1"/>
    <col min="13066" max="13066" width="5.44140625" style="515" customWidth="1"/>
    <col min="13067" max="13067" width="5.21875" style="515" customWidth="1"/>
    <col min="13068" max="13069" width="5.5546875" style="515" customWidth="1"/>
    <col min="13070" max="13070" width="6.33203125" style="515" customWidth="1"/>
    <col min="13071" max="13071" width="6" style="515" customWidth="1"/>
    <col min="13072" max="13072" width="5.5546875" style="515" customWidth="1"/>
    <col min="13073" max="13073" width="5.88671875" style="515" customWidth="1"/>
    <col min="13074" max="13074" width="6.44140625" style="515" customWidth="1"/>
    <col min="13075" max="13075" width="5.5546875" style="515" customWidth="1"/>
    <col min="13076" max="13076" width="7.109375" style="515" customWidth="1"/>
    <col min="13077" max="13079" width="5.5546875" style="515" customWidth="1"/>
    <col min="13080" max="13080" width="8" style="515" customWidth="1"/>
    <col min="13081" max="13081" width="6.33203125" style="515" customWidth="1"/>
    <col min="13082" max="13090" width="5.5546875" style="515" customWidth="1"/>
    <col min="13091" max="13091" width="5.6640625" style="515" customWidth="1"/>
    <col min="13092" max="13097" width="5.5546875" style="515" customWidth="1"/>
    <col min="13098" max="13098" width="7.109375" style="515" customWidth="1"/>
    <col min="13099" max="13108" width="5.5546875" style="515" customWidth="1"/>
    <col min="13109" max="13109" width="5.88671875" style="515" customWidth="1"/>
    <col min="13110" max="13110" width="5.88671875" style="515" bestFit="1" customWidth="1"/>
    <col min="13111" max="13111" width="5.5546875" style="515" bestFit="1" customWidth="1"/>
    <col min="13112" max="13112" width="5.6640625" style="515" bestFit="1" customWidth="1"/>
    <col min="13113" max="13115" width="5.5546875" style="515" bestFit="1" customWidth="1"/>
    <col min="13116" max="13116" width="6.21875" style="515" bestFit="1" customWidth="1"/>
    <col min="13117" max="13117" width="5.5546875" style="515" bestFit="1" customWidth="1"/>
    <col min="13118" max="13118" width="8.109375" style="515" bestFit="1" customWidth="1"/>
    <col min="13119" max="13120" width="6.77734375" style="515" bestFit="1" customWidth="1"/>
    <col min="13121" max="13121" width="4.6640625" style="515" customWidth="1"/>
    <col min="13122" max="13122" width="7.77734375" style="515" customWidth="1"/>
    <col min="13123" max="13123" width="9.109375" style="515" customWidth="1"/>
    <col min="13124" max="13124" width="11.33203125" style="515" customWidth="1"/>
    <col min="13125" max="13125" width="9.88671875" style="515" customWidth="1"/>
    <col min="13126" max="13311" width="7.88671875" style="515"/>
    <col min="13312" max="13312" width="6.44140625" style="515" customWidth="1"/>
    <col min="13313" max="13313" width="30.88671875" style="515" customWidth="1"/>
    <col min="13314" max="13314" width="5.88671875" style="515" customWidth="1"/>
    <col min="13315" max="13315" width="8.21875" style="515" customWidth="1"/>
    <col min="13316" max="13316" width="7.6640625" style="515" customWidth="1"/>
    <col min="13317" max="13317" width="6.6640625" style="515" customWidth="1"/>
    <col min="13318" max="13318" width="7.33203125" style="515" customWidth="1"/>
    <col min="13319" max="13319" width="4.6640625" style="515" customWidth="1"/>
    <col min="13320" max="13320" width="7.44140625" style="515" customWidth="1"/>
    <col min="13321" max="13321" width="7.109375" style="515" customWidth="1"/>
    <col min="13322" max="13322" width="5.44140625" style="515" customWidth="1"/>
    <col min="13323" max="13323" width="5.21875" style="515" customWidth="1"/>
    <col min="13324" max="13325" width="5.5546875" style="515" customWidth="1"/>
    <col min="13326" max="13326" width="6.33203125" style="515" customWidth="1"/>
    <col min="13327" max="13327" width="6" style="515" customWidth="1"/>
    <col min="13328" max="13328" width="5.5546875" style="515" customWidth="1"/>
    <col min="13329" max="13329" width="5.88671875" style="515" customWidth="1"/>
    <col min="13330" max="13330" width="6.44140625" style="515" customWidth="1"/>
    <col min="13331" max="13331" width="5.5546875" style="515" customWidth="1"/>
    <col min="13332" max="13332" width="7.109375" style="515" customWidth="1"/>
    <col min="13333" max="13335" width="5.5546875" style="515" customWidth="1"/>
    <col min="13336" max="13336" width="8" style="515" customWidth="1"/>
    <col min="13337" max="13337" width="6.33203125" style="515" customWidth="1"/>
    <col min="13338" max="13346" width="5.5546875" style="515" customWidth="1"/>
    <col min="13347" max="13347" width="5.6640625" style="515" customWidth="1"/>
    <col min="13348" max="13353" width="5.5546875" style="515" customWidth="1"/>
    <col min="13354" max="13354" width="7.109375" style="515" customWidth="1"/>
    <col min="13355" max="13364" width="5.5546875" style="515" customWidth="1"/>
    <col min="13365" max="13365" width="5.88671875" style="515" customWidth="1"/>
    <col min="13366" max="13366" width="5.88671875" style="515" bestFit="1" customWidth="1"/>
    <col min="13367" max="13367" width="5.5546875" style="515" bestFit="1" customWidth="1"/>
    <col min="13368" max="13368" width="5.6640625" style="515" bestFit="1" customWidth="1"/>
    <col min="13369" max="13371" width="5.5546875" style="515" bestFit="1" customWidth="1"/>
    <col min="13372" max="13372" width="6.21875" style="515" bestFit="1" customWidth="1"/>
    <col min="13373" max="13373" width="5.5546875" style="515" bestFit="1" customWidth="1"/>
    <col min="13374" max="13374" width="8.109375" style="515" bestFit="1" customWidth="1"/>
    <col min="13375" max="13376" width="6.77734375" style="515" bestFit="1" customWidth="1"/>
    <col min="13377" max="13377" width="4.6640625" style="515" customWidth="1"/>
    <col min="13378" max="13378" width="7.77734375" style="515" customWidth="1"/>
    <col min="13379" max="13379" width="9.109375" style="515" customWidth="1"/>
    <col min="13380" max="13380" width="11.33203125" style="515" customWidth="1"/>
    <col min="13381" max="13381" width="9.88671875" style="515" customWidth="1"/>
    <col min="13382" max="13567" width="7.88671875" style="515"/>
    <col min="13568" max="13568" width="6.44140625" style="515" customWidth="1"/>
    <col min="13569" max="13569" width="30.88671875" style="515" customWidth="1"/>
    <col min="13570" max="13570" width="5.88671875" style="515" customWidth="1"/>
    <col min="13571" max="13571" width="8.21875" style="515" customWidth="1"/>
    <col min="13572" max="13572" width="7.6640625" style="515" customWidth="1"/>
    <col min="13573" max="13573" width="6.6640625" style="515" customWidth="1"/>
    <col min="13574" max="13574" width="7.33203125" style="515" customWidth="1"/>
    <col min="13575" max="13575" width="4.6640625" style="515" customWidth="1"/>
    <col min="13576" max="13576" width="7.44140625" style="515" customWidth="1"/>
    <col min="13577" max="13577" width="7.109375" style="515" customWidth="1"/>
    <col min="13578" max="13578" width="5.44140625" style="515" customWidth="1"/>
    <col min="13579" max="13579" width="5.21875" style="515" customWidth="1"/>
    <col min="13580" max="13581" width="5.5546875" style="515" customWidth="1"/>
    <col min="13582" max="13582" width="6.33203125" style="515" customWidth="1"/>
    <col min="13583" max="13583" width="6" style="515" customWidth="1"/>
    <col min="13584" max="13584" width="5.5546875" style="515" customWidth="1"/>
    <col min="13585" max="13585" width="5.88671875" style="515" customWidth="1"/>
    <col min="13586" max="13586" width="6.44140625" style="515" customWidth="1"/>
    <col min="13587" max="13587" width="5.5546875" style="515" customWidth="1"/>
    <col min="13588" max="13588" width="7.109375" style="515" customWidth="1"/>
    <col min="13589" max="13591" width="5.5546875" style="515" customWidth="1"/>
    <col min="13592" max="13592" width="8" style="515" customWidth="1"/>
    <col min="13593" max="13593" width="6.33203125" style="515" customWidth="1"/>
    <col min="13594" max="13602" width="5.5546875" style="515" customWidth="1"/>
    <col min="13603" max="13603" width="5.6640625" style="515" customWidth="1"/>
    <col min="13604" max="13609" width="5.5546875" style="515" customWidth="1"/>
    <col min="13610" max="13610" width="7.109375" style="515" customWidth="1"/>
    <col min="13611" max="13620" width="5.5546875" style="515" customWidth="1"/>
    <col min="13621" max="13621" width="5.88671875" style="515" customWidth="1"/>
    <col min="13622" max="13622" width="5.88671875" style="515" bestFit="1" customWidth="1"/>
    <col min="13623" max="13623" width="5.5546875" style="515" bestFit="1" customWidth="1"/>
    <col min="13624" max="13624" width="5.6640625" style="515" bestFit="1" customWidth="1"/>
    <col min="13625" max="13627" width="5.5546875" style="515" bestFit="1" customWidth="1"/>
    <col min="13628" max="13628" width="6.21875" style="515" bestFit="1" customWidth="1"/>
    <col min="13629" max="13629" width="5.5546875" style="515" bestFit="1" customWidth="1"/>
    <col min="13630" max="13630" width="8.109375" style="515" bestFit="1" customWidth="1"/>
    <col min="13631" max="13632" width="6.77734375" style="515" bestFit="1" customWidth="1"/>
    <col min="13633" max="13633" width="4.6640625" style="515" customWidth="1"/>
    <col min="13634" max="13634" width="7.77734375" style="515" customWidth="1"/>
    <col min="13635" max="13635" width="9.109375" style="515" customWidth="1"/>
    <col min="13636" max="13636" width="11.33203125" style="515" customWidth="1"/>
    <col min="13637" max="13637" width="9.88671875" style="515" customWidth="1"/>
    <col min="13638" max="13823" width="7.88671875" style="515"/>
    <col min="13824" max="13824" width="6.44140625" style="515" customWidth="1"/>
    <col min="13825" max="13825" width="30.88671875" style="515" customWidth="1"/>
    <col min="13826" max="13826" width="5.88671875" style="515" customWidth="1"/>
    <col min="13827" max="13827" width="8.21875" style="515" customWidth="1"/>
    <col min="13828" max="13828" width="7.6640625" style="515" customWidth="1"/>
    <col min="13829" max="13829" width="6.6640625" style="515" customWidth="1"/>
    <col min="13830" max="13830" width="7.33203125" style="515" customWidth="1"/>
    <col min="13831" max="13831" width="4.6640625" style="515" customWidth="1"/>
    <col min="13832" max="13832" width="7.44140625" style="515" customWidth="1"/>
    <col min="13833" max="13833" width="7.109375" style="515" customWidth="1"/>
    <col min="13834" max="13834" width="5.44140625" style="515" customWidth="1"/>
    <col min="13835" max="13835" width="5.21875" style="515" customWidth="1"/>
    <col min="13836" max="13837" width="5.5546875" style="515" customWidth="1"/>
    <col min="13838" max="13838" width="6.33203125" style="515" customWidth="1"/>
    <col min="13839" max="13839" width="6" style="515" customWidth="1"/>
    <col min="13840" max="13840" width="5.5546875" style="515" customWidth="1"/>
    <col min="13841" max="13841" width="5.88671875" style="515" customWidth="1"/>
    <col min="13842" max="13842" width="6.44140625" style="515" customWidth="1"/>
    <col min="13843" max="13843" width="5.5546875" style="515" customWidth="1"/>
    <col min="13844" max="13844" width="7.109375" style="515" customWidth="1"/>
    <col min="13845" max="13847" width="5.5546875" style="515" customWidth="1"/>
    <col min="13848" max="13848" width="8" style="515" customWidth="1"/>
    <col min="13849" max="13849" width="6.33203125" style="515" customWidth="1"/>
    <col min="13850" max="13858" width="5.5546875" style="515" customWidth="1"/>
    <col min="13859" max="13859" width="5.6640625" style="515" customWidth="1"/>
    <col min="13860" max="13865" width="5.5546875" style="515" customWidth="1"/>
    <col min="13866" max="13866" width="7.109375" style="515" customWidth="1"/>
    <col min="13867" max="13876" width="5.5546875" style="515" customWidth="1"/>
    <col min="13877" max="13877" width="5.88671875" style="515" customWidth="1"/>
    <col min="13878" max="13878" width="5.88671875" style="515" bestFit="1" customWidth="1"/>
    <col min="13879" max="13879" width="5.5546875" style="515" bestFit="1" customWidth="1"/>
    <col min="13880" max="13880" width="5.6640625" style="515" bestFit="1" customWidth="1"/>
    <col min="13881" max="13883" width="5.5546875" style="515" bestFit="1" customWidth="1"/>
    <col min="13884" max="13884" width="6.21875" style="515" bestFit="1" customWidth="1"/>
    <col min="13885" max="13885" width="5.5546875" style="515" bestFit="1" customWidth="1"/>
    <col min="13886" max="13886" width="8.109375" style="515" bestFit="1" customWidth="1"/>
    <col min="13887" max="13888" width="6.77734375" style="515" bestFit="1" customWidth="1"/>
    <col min="13889" max="13889" width="4.6640625" style="515" customWidth="1"/>
    <col min="13890" max="13890" width="7.77734375" style="515" customWidth="1"/>
    <col min="13891" max="13891" width="9.109375" style="515" customWidth="1"/>
    <col min="13892" max="13892" width="11.33203125" style="515" customWidth="1"/>
    <col min="13893" max="13893" width="9.88671875" style="515" customWidth="1"/>
    <col min="13894" max="14079" width="7.88671875" style="515"/>
    <col min="14080" max="14080" width="6.44140625" style="515" customWidth="1"/>
    <col min="14081" max="14081" width="30.88671875" style="515" customWidth="1"/>
    <col min="14082" max="14082" width="5.88671875" style="515" customWidth="1"/>
    <col min="14083" max="14083" width="8.21875" style="515" customWidth="1"/>
    <col min="14084" max="14084" width="7.6640625" style="515" customWidth="1"/>
    <col min="14085" max="14085" width="6.6640625" style="515" customWidth="1"/>
    <col min="14086" max="14086" width="7.33203125" style="515" customWidth="1"/>
    <col min="14087" max="14087" width="4.6640625" style="515" customWidth="1"/>
    <col min="14088" max="14088" width="7.44140625" style="515" customWidth="1"/>
    <col min="14089" max="14089" width="7.109375" style="515" customWidth="1"/>
    <col min="14090" max="14090" width="5.44140625" style="515" customWidth="1"/>
    <col min="14091" max="14091" width="5.21875" style="515" customWidth="1"/>
    <col min="14092" max="14093" width="5.5546875" style="515" customWidth="1"/>
    <col min="14094" max="14094" width="6.33203125" style="515" customWidth="1"/>
    <col min="14095" max="14095" width="6" style="515" customWidth="1"/>
    <col min="14096" max="14096" width="5.5546875" style="515" customWidth="1"/>
    <col min="14097" max="14097" width="5.88671875" style="515" customWidth="1"/>
    <col min="14098" max="14098" width="6.44140625" style="515" customWidth="1"/>
    <col min="14099" max="14099" width="5.5546875" style="515" customWidth="1"/>
    <col min="14100" max="14100" width="7.109375" style="515" customWidth="1"/>
    <col min="14101" max="14103" width="5.5546875" style="515" customWidth="1"/>
    <col min="14104" max="14104" width="8" style="515" customWidth="1"/>
    <col min="14105" max="14105" width="6.33203125" style="515" customWidth="1"/>
    <col min="14106" max="14114" width="5.5546875" style="515" customWidth="1"/>
    <col min="14115" max="14115" width="5.6640625" style="515" customWidth="1"/>
    <col min="14116" max="14121" width="5.5546875" style="515" customWidth="1"/>
    <col min="14122" max="14122" width="7.109375" style="515" customWidth="1"/>
    <col min="14123" max="14132" width="5.5546875" style="515" customWidth="1"/>
    <col min="14133" max="14133" width="5.88671875" style="515" customWidth="1"/>
    <col min="14134" max="14134" width="5.88671875" style="515" bestFit="1" customWidth="1"/>
    <col min="14135" max="14135" width="5.5546875" style="515" bestFit="1" customWidth="1"/>
    <col min="14136" max="14136" width="5.6640625" style="515" bestFit="1" customWidth="1"/>
    <col min="14137" max="14139" width="5.5546875" style="515" bestFit="1" customWidth="1"/>
    <col min="14140" max="14140" width="6.21875" style="515" bestFit="1" customWidth="1"/>
    <col min="14141" max="14141" width="5.5546875" style="515" bestFit="1" customWidth="1"/>
    <col min="14142" max="14142" width="8.109375" style="515" bestFit="1" customWidth="1"/>
    <col min="14143" max="14144" width="6.77734375" style="515" bestFit="1" customWidth="1"/>
    <col min="14145" max="14145" width="4.6640625" style="515" customWidth="1"/>
    <col min="14146" max="14146" width="7.77734375" style="515" customWidth="1"/>
    <col min="14147" max="14147" width="9.109375" style="515" customWidth="1"/>
    <col min="14148" max="14148" width="11.33203125" style="515" customWidth="1"/>
    <col min="14149" max="14149" width="9.88671875" style="515" customWidth="1"/>
    <col min="14150" max="14335" width="7.88671875" style="515"/>
    <col min="14336" max="14336" width="6.44140625" style="515" customWidth="1"/>
    <col min="14337" max="14337" width="30.88671875" style="515" customWidth="1"/>
    <col min="14338" max="14338" width="5.88671875" style="515" customWidth="1"/>
    <col min="14339" max="14339" width="8.21875" style="515" customWidth="1"/>
    <col min="14340" max="14340" width="7.6640625" style="515" customWidth="1"/>
    <col min="14341" max="14341" width="6.6640625" style="515" customWidth="1"/>
    <col min="14342" max="14342" width="7.33203125" style="515" customWidth="1"/>
    <col min="14343" max="14343" width="4.6640625" style="515" customWidth="1"/>
    <col min="14344" max="14344" width="7.44140625" style="515" customWidth="1"/>
    <col min="14345" max="14345" width="7.109375" style="515" customWidth="1"/>
    <col min="14346" max="14346" width="5.44140625" style="515" customWidth="1"/>
    <col min="14347" max="14347" width="5.21875" style="515" customWidth="1"/>
    <col min="14348" max="14349" width="5.5546875" style="515" customWidth="1"/>
    <col min="14350" max="14350" width="6.33203125" style="515" customWidth="1"/>
    <col min="14351" max="14351" width="6" style="515" customWidth="1"/>
    <col min="14352" max="14352" width="5.5546875" style="515" customWidth="1"/>
    <col min="14353" max="14353" width="5.88671875" style="515" customWidth="1"/>
    <col min="14354" max="14354" width="6.44140625" style="515" customWidth="1"/>
    <col min="14355" max="14355" width="5.5546875" style="515" customWidth="1"/>
    <col min="14356" max="14356" width="7.109375" style="515" customWidth="1"/>
    <col min="14357" max="14359" width="5.5546875" style="515" customWidth="1"/>
    <col min="14360" max="14360" width="8" style="515" customWidth="1"/>
    <col min="14361" max="14361" width="6.33203125" style="515" customWidth="1"/>
    <col min="14362" max="14370" width="5.5546875" style="515" customWidth="1"/>
    <col min="14371" max="14371" width="5.6640625" style="515" customWidth="1"/>
    <col min="14372" max="14377" width="5.5546875" style="515" customWidth="1"/>
    <col min="14378" max="14378" width="7.109375" style="515" customWidth="1"/>
    <col min="14379" max="14388" width="5.5546875" style="515" customWidth="1"/>
    <col min="14389" max="14389" width="5.88671875" style="515" customWidth="1"/>
    <col min="14390" max="14390" width="5.88671875" style="515" bestFit="1" customWidth="1"/>
    <col min="14391" max="14391" width="5.5546875" style="515" bestFit="1" customWidth="1"/>
    <col min="14392" max="14392" width="5.6640625" style="515" bestFit="1" customWidth="1"/>
    <col min="14393" max="14395" width="5.5546875" style="515" bestFit="1" customWidth="1"/>
    <col min="14396" max="14396" width="6.21875" style="515" bestFit="1" customWidth="1"/>
    <col min="14397" max="14397" width="5.5546875" style="515" bestFit="1" customWidth="1"/>
    <col min="14398" max="14398" width="8.109375" style="515" bestFit="1" customWidth="1"/>
    <col min="14399" max="14400" width="6.77734375" style="515" bestFit="1" customWidth="1"/>
    <col min="14401" max="14401" width="4.6640625" style="515" customWidth="1"/>
    <col min="14402" max="14402" width="7.77734375" style="515" customWidth="1"/>
    <col min="14403" max="14403" width="9.109375" style="515" customWidth="1"/>
    <col min="14404" max="14404" width="11.33203125" style="515" customWidth="1"/>
    <col min="14405" max="14405" width="9.88671875" style="515" customWidth="1"/>
    <col min="14406" max="14591" width="7.88671875" style="515"/>
    <col min="14592" max="14592" width="6.44140625" style="515" customWidth="1"/>
    <col min="14593" max="14593" width="30.88671875" style="515" customWidth="1"/>
    <col min="14594" max="14594" width="5.88671875" style="515" customWidth="1"/>
    <col min="14595" max="14595" width="8.21875" style="515" customWidth="1"/>
    <col min="14596" max="14596" width="7.6640625" style="515" customWidth="1"/>
    <col min="14597" max="14597" width="6.6640625" style="515" customWidth="1"/>
    <col min="14598" max="14598" width="7.33203125" style="515" customWidth="1"/>
    <col min="14599" max="14599" width="4.6640625" style="515" customWidth="1"/>
    <col min="14600" max="14600" width="7.44140625" style="515" customWidth="1"/>
    <col min="14601" max="14601" width="7.109375" style="515" customWidth="1"/>
    <col min="14602" max="14602" width="5.44140625" style="515" customWidth="1"/>
    <col min="14603" max="14603" width="5.21875" style="515" customWidth="1"/>
    <col min="14604" max="14605" width="5.5546875" style="515" customWidth="1"/>
    <col min="14606" max="14606" width="6.33203125" style="515" customWidth="1"/>
    <col min="14607" max="14607" width="6" style="515" customWidth="1"/>
    <col min="14608" max="14608" width="5.5546875" style="515" customWidth="1"/>
    <col min="14609" max="14609" width="5.88671875" style="515" customWidth="1"/>
    <col min="14610" max="14610" width="6.44140625" style="515" customWidth="1"/>
    <col min="14611" max="14611" width="5.5546875" style="515" customWidth="1"/>
    <col min="14612" max="14612" width="7.109375" style="515" customWidth="1"/>
    <col min="14613" max="14615" width="5.5546875" style="515" customWidth="1"/>
    <col min="14616" max="14616" width="8" style="515" customWidth="1"/>
    <col min="14617" max="14617" width="6.33203125" style="515" customWidth="1"/>
    <col min="14618" max="14626" width="5.5546875" style="515" customWidth="1"/>
    <col min="14627" max="14627" width="5.6640625" style="515" customWidth="1"/>
    <col min="14628" max="14633" width="5.5546875" style="515" customWidth="1"/>
    <col min="14634" max="14634" width="7.109375" style="515" customWidth="1"/>
    <col min="14635" max="14644" width="5.5546875" style="515" customWidth="1"/>
    <col min="14645" max="14645" width="5.88671875" style="515" customWidth="1"/>
    <col min="14646" max="14646" width="5.88671875" style="515" bestFit="1" customWidth="1"/>
    <col min="14647" max="14647" width="5.5546875" style="515" bestFit="1" customWidth="1"/>
    <col min="14648" max="14648" width="5.6640625" style="515" bestFit="1" customWidth="1"/>
    <col min="14649" max="14651" width="5.5546875" style="515" bestFit="1" customWidth="1"/>
    <col min="14652" max="14652" width="6.21875" style="515" bestFit="1" customWidth="1"/>
    <col min="14653" max="14653" width="5.5546875" style="515" bestFit="1" customWidth="1"/>
    <col min="14654" max="14654" width="8.109375" style="515" bestFit="1" customWidth="1"/>
    <col min="14655" max="14656" width="6.77734375" style="515" bestFit="1" customWidth="1"/>
    <col min="14657" max="14657" width="4.6640625" style="515" customWidth="1"/>
    <col min="14658" max="14658" width="7.77734375" style="515" customWidth="1"/>
    <col min="14659" max="14659" width="9.109375" style="515" customWidth="1"/>
    <col min="14660" max="14660" width="11.33203125" style="515" customWidth="1"/>
    <col min="14661" max="14661" width="9.88671875" style="515" customWidth="1"/>
    <col min="14662" max="14847" width="7.88671875" style="515"/>
    <col min="14848" max="14848" width="6.44140625" style="515" customWidth="1"/>
    <col min="14849" max="14849" width="30.88671875" style="515" customWidth="1"/>
    <col min="14850" max="14850" width="5.88671875" style="515" customWidth="1"/>
    <col min="14851" max="14851" width="8.21875" style="515" customWidth="1"/>
    <col min="14852" max="14852" width="7.6640625" style="515" customWidth="1"/>
    <col min="14853" max="14853" width="6.6640625" style="515" customWidth="1"/>
    <col min="14854" max="14854" width="7.33203125" style="515" customWidth="1"/>
    <col min="14855" max="14855" width="4.6640625" style="515" customWidth="1"/>
    <col min="14856" max="14856" width="7.44140625" style="515" customWidth="1"/>
    <col min="14857" max="14857" width="7.109375" style="515" customWidth="1"/>
    <col min="14858" max="14858" width="5.44140625" style="515" customWidth="1"/>
    <col min="14859" max="14859" width="5.21875" style="515" customWidth="1"/>
    <col min="14860" max="14861" width="5.5546875" style="515" customWidth="1"/>
    <col min="14862" max="14862" width="6.33203125" style="515" customWidth="1"/>
    <col min="14863" max="14863" width="6" style="515" customWidth="1"/>
    <col min="14864" max="14864" width="5.5546875" style="515" customWidth="1"/>
    <col min="14865" max="14865" width="5.88671875" style="515" customWidth="1"/>
    <col min="14866" max="14866" width="6.44140625" style="515" customWidth="1"/>
    <col min="14867" max="14867" width="5.5546875" style="515" customWidth="1"/>
    <col min="14868" max="14868" width="7.109375" style="515" customWidth="1"/>
    <col min="14869" max="14871" width="5.5546875" style="515" customWidth="1"/>
    <col min="14872" max="14872" width="8" style="515" customWidth="1"/>
    <col min="14873" max="14873" width="6.33203125" style="515" customWidth="1"/>
    <col min="14874" max="14882" width="5.5546875" style="515" customWidth="1"/>
    <col min="14883" max="14883" width="5.6640625" style="515" customWidth="1"/>
    <col min="14884" max="14889" width="5.5546875" style="515" customWidth="1"/>
    <col min="14890" max="14890" width="7.109375" style="515" customWidth="1"/>
    <col min="14891" max="14900" width="5.5546875" style="515" customWidth="1"/>
    <col min="14901" max="14901" width="5.88671875" style="515" customWidth="1"/>
    <col min="14902" max="14902" width="5.88671875" style="515" bestFit="1" customWidth="1"/>
    <col min="14903" max="14903" width="5.5546875" style="515" bestFit="1" customWidth="1"/>
    <col min="14904" max="14904" width="5.6640625" style="515" bestFit="1" customWidth="1"/>
    <col min="14905" max="14907" width="5.5546875" style="515" bestFit="1" customWidth="1"/>
    <col min="14908" max="14908" width="6.21875" style="515" bestFit="1" customWidth="1"/>
    <col min="14909" max="14909" width="5.5546875" style="515" bestFit="1" customWidth="1"/>
    <col min="14910" max="14910" width="8.109375" style="515" bestFit="1" customWidth="1"/>
    <col min="14911" max="14912" width="6.77734375" style="515" bestFit="1" customWidth="1"/>
    <col min="14913" max="14913" width="4.6640625" style="515" customWidth="1"/>
    <col min="14914" max="14914" width="7.77734375" style="515" customWidth="1"/>
    <col min="14915" max="14915" width="9.109375" style="515" customWidth="1"/>
    <col min="14916" max="14916" width="11.33203125" style="515" customWidth="1"/>
    <col min="14917" max="14917" width="9.88671875" style="515" customWidth="1"/>
    <col min="14918" max="15103" width="7.88671875" style="515"/>
    <col min="15104" max="15104" width="6.44140625" style="515" customWidth="1"/>
    <col min="15105" max="15105" width="30.88671875" style="515" customWidth="1"/>
    <col min="15106" max="15106" width="5.88671875" style="515" customWidth="1"/>
    <col min="15107" max="15107" width="8.21875" style="515" customWidth="1"/>
    <col min="15108" max="15108" width="7.6640625" style="515" customWidth="1"/>
    <col min="15109" max="15109" width="6.6640625" style="515" customWidth="1"/>
    <col min="15110" max="15110" width="7.33203125" style="515" customWidth="1"/>
    <col min="15111" max="15111" width="4.6640625" style="515" customWidth="1"/>
    <col min="15112" max="15112" width="7.44140625" style="515" customWidth="1"/>
    <col min="15113" max="15113" width="7.109375" style="515" customWidth="1"/>
    <col min="15114" max="15114" width="5.44140625" style="515" customWidth="1"/>
    <col min="15115" max="15115" width="5.21875" style="515" customWidth="1"/>
    <col min="15116" max="15117" width="5.5546875" style="515" customWidth="1"/>
    <col min="15118" max="15118" width="6.33203125" style="515" customWidth="1"/>
    <col min="15119" max="15119" width="6" style="515" customWidth="1"/>
    <col min="15120" max="15120" width="5.5546875" style="515" customWidth="1"/>
    <col min="15121" max="15121" width="5.88671875" style="515" customWidth="1"/>
    <col min="15122" max="15122" width="6.44140625" style="515" customWidth="1"/>
    <col min="15123" max="15123" width="5.5546875" style="515" customWidth="1"/>
    <col min="15124" max="15124" width="7.109375" style="515" customWidth="1"/>
    <col min="15125" max="15127" width="5.5546875" style="515" customWidth="1"/>
    <col min="15128" max="15128" width="8" style="515" customWidth="1"/>
    <col min="15129" max="15129" width="6.33203125" style="515" customWidth="1"/>
    <col min="15130" max="15138" width="5.5546875" style="515" customWidth="1"/>
    <col min="15139" max="15139" width="5.6640625" style="515" customWidth="1"/>
    <col min="15140" max="15145" width="5.5546875" style="515" customWidth="1"/>
    <col min="15146" max="15146" width="7.109375" style="515" customWidth="1"/>
    <col min="15147" max="15156" width="5.5546875" style="515" customWidth="1"/>
    <col min="15157" max="15157" width="5.88671875" style="515" customWidth="1"/>
    <col min="15158" max="15158" width="5.88671875" style="515" bestFit="1" customWidth="1"/>
    <col min="15159" max="15159" width="5.5546875" style="515" bestFit="1" customWidth="1"/>
    <col min="15160" max="15160" width="5.6640625" style="515" bestFit="1" customWidth="1"/>
    <col min="15161" max="15163" width="5.5546875" style="515" bestFit="1" customWidth="1"/>
    <col min="15164" max="15164" width="6.21875" style="515" bestFit="1" customWidth="1"/>
    <col min="15165" max="15165" width="5.5546875" style="515" bestFit="1" customWidth="1"/>
    <col min="15166" max="15166" width="8.109375" style="515" bestFit="1" customWidth="1"/>
    <col min="15167" max="15168" width="6.77734375" style="515" bestFit="1" customWidth="1"/>
    <col min="15169" max="15169" width="4.6640625" style="515" customWidth="1"/>
    <col min="15170" max="15170" width="7.77734375" style="515" customWidth="1"/>
    <col min="15171" max="15171" width="9.109375" style="515" customWidth="1"/>
    <col min="15172" max="15172" width="11.33203125" style="515" customWidth="1"/>
    <col min="15173" max="15173" width="9.88671875" style="515" customWidth="1"/>
    <col min="15174" max="15359" width="7.88671875" style="515"/>
    <col min="15360" max="15360" width="6.44140625" style="515" customWidth="1"/>
    <col min="15361" max="15361" width="30.88671875" style="515" customWidth="1"/>
    <col min="15362" max="15362" width="5.88671875" style="515" customWidth="1"/>
    <col min="15363" max="15363" width="8.21875" style="515" customWidth="1"/>
    <col min="15364" max="15364" width="7.6640625" style="515" customWidth="1"/>
    <col min="15365" max="15365" width="6.6640625" style="515" customWidth="1"/>
    <col min="15366" max="15366" width="7.33203125" style="515" customWidth="1"/>
    <col min="15367" max="15367" width="4.6640625" style="515" customWidth="1"/>
    <col min="15368" max="15368" width="7.44140625" style="515" customWidth="1"/>
    <col min="15369" max="15369" width="7.109375" style="515" customWidth="1"/>
    <col min="15370" max="15370" width="5.44140625" style="515" customWidth="1"/>
    <col min="15371" max="15371" width="5.21875" style="515" customWidth="1"/>
    <col min="15372" max="15373" width="5.5546875" style="515" customWidth="1"/>
    <col min="15374" max="15374" width="6.33203125" style="515" customWidth="1"/>
    <col min="15375" max="15375" width="6" style="515" customWidth="1"/>
    <col min="15376" max="15376" width="5.5546875" style="515" customWidth="1"/>
    <col min="15377" max="15377" width="5.88671875" style="515" customWidth="1"/>
    <col min="15378" max="15378" width="6.44140625" style="515" customWidth="1"/>
    <col min="15379" max="15379" width="5.5546875" style="515" customWidth="1"/>
    <col min="15380" max="15380" width="7.109375" style="515" customWidth="1"/>
    <col min="15381" max="15383" width="5.5546875" style="515" customWidth="1"/>
    <col min="15384" max="15384" width="8" style="515" customWidth="1"/>
    <col min="15385" max="15385" width="6.33203125" style="515" customWidth="1"/>
    <col min="15386" max="15394" width="5.5546875" style="515" customWidth="1"/>
    <col min="15395" max="15395" width="5.6640625" style="515" customWidth="1"/>
    <col min="15396" max="15401" width="5.5546875" style="515" customWidth="1"/>
    <col min="15402" max="15402" width="7.109375" style="515" customWidth="1"/>
    <col min="15403" max="15412" width="5.5546875" style="515" customWidth="1"/>
    <col min="15413" max="15413" width="5.88671875" style="515" customWidth="1"/>
    <col min="15414" max="15414" width="5.88671875" style="515" bestFit="1" customWidth="1"/>
    <col min="15415" max="15415" width="5.5546875" style="515" bestFit="1" customWidth="1"/>
    <col min="15416" max="15416" width="5.6640625" style="515" bestFit="1" customWidth="1"/>
    <col min="15417" max="15419" width="5.5546875" style="515" bestFit="1" customWidth="1"/>
    <col min="15420" max="15420" width="6.21875" style="515" bestFit="1" customWidth="1"/>
    <col min="15421" max="15421" width="5.5546875" style="515" bestFit="1" customWidth="1"/>
    <col min="15422" max="15422" width="8.109375" style="515" bestFit="1" customWidth="1"/>
    <col min="15423" max="15424" width="6.77734375" style="515" bestFit="1" customWidth="1"/>
    <col min="15425" max="15425" width="4.6640625" style="515" customWidth="1"/>
    <col min="15426" max="15426" width="7.77734375" style="515" customWidth="1"/>
    <col min="15427" max="15427" width="9.109375" style="515" customWidth="1"/>
    <col min="15428" max="15428" width="11.33203125" style="515" customWidth="1"/>
    <col min="15429" max="15429" width="9.88671875" style="515" customWidth="1"/>
    <col min="15430" max="15615" width="7.88671875" style="515"/>
    <col min="15616" max="15616" width="6.44140625" style="515" customWidth="1"/>
    <col min="15617" max="15617" width="30.88671875" style="515" customWidth="1"/>
    <col min="15618" max="15618" width="5.88671875" style="515" customWidth="1"/>
    <col min="15619" max="15619" width="8.21875" style="515" customWidth="1"/>
    <col min="15620" max="15620" width="7.6640625" style="515" customWidth="1"/>
    <col min="15621" max="15621" width="6.6640625" style="515" customWidth="1"/>
    <col min="15622" max="15622" width="7.33203125" style="515" customWidth="1"/>
    <col min="15623" max="15623" width="4.6640625" style="515" customWidth="1"/>
    <col min="15624" max="15624" width="7.44140625" style="515" customWidth="1"/>
    <col min="15625" max="15625" width="7.109375" style="515" customWidth="1"/>
    <col min="15626" max="15626" width="5.44140625" style="515" customWidth="1"/>
    <col min="15627" max="15627" width="5.21875" style="515" customWidth="1"/>
    <col min="15628" max="15629" width="5.5546875" style="515" customWidth="1"/>
    <col min="15630" max="15630" width="6.33203125" style="515" customWidth="1"/>
    <col min="15631" max="15631" width="6" style="515" customWidth="1"/>
    <col min="15632" max="15632" width="5.5546875" style="515" customWidth="1"/>
    <col min="15633" max="15633" width="5.88671875" style="515" customWidth="1"/>
    <col min="15634" max="15634" width="6.44140625" style="515" customWidth="1"/>
    <col min="15635" max="15635" width="5.5546875" style="515" customWidth="1"/>
    <col min="15636" max="15636" width="7.109375" style="515" customWidth="1"/>
    <col min="15637" max="15639" width="5.5546875" style="515" customWidth="1"/>
    <col min="15640" max="15640" width="8" style="515" customWidth="1"/>
    <col min="15641" max="15641" width="6.33203125" style="515" customWidth="1"/>
    <col min="15642" max="15650" width="5.5546875" style="515" customWidth="1"/>
    <col min="15651" max="15651" width="5.6640625" style="515" customWidth="1"/>
    <col min="15652" max="15657" width="5.5546875" style="515" customWidth="1"/>
    <col min="15658" max="15658" width="7.109375" style="515" customWidth="1"/>
    <col min="15659" max="15668" width="5.5546875" style="515" customWidth="1"/>
    <col min="15669" max="15669" width="5.88671875" style="515" customWidth="1"/>
    <col min="15670" max="15670" width="5.88671875" style="515" bestFit="1" customWidth="1"/>
    <col min="15671" max="15671" width="5.5546875" style="515" bestFit="1" customWidth="1"/>
    <col min="15672" max="15672" width="5.6640625" style="515" bestFit="1" customWidth="1"/>
    <col min="15673" max="15675" width="5.5546875" style="515" bestFit="1" customWidth="1"/>
    <col min="15676" max="15676" width="6.21875" style="515" bestFit="1" customWidth="1"/>
    <col min="15677" max="15677" width="5.5546875" style="515" bestFit="1" customWidth="1"/>
    <col min="15678" max="15678" width="8.109375" style="515" bestFit="1" customWidth="1"/>
    <col min="15679" max="15680" width="6.77734375" style="515" bestFit="1" customWidth="1"/>
    <col min="15681" max="15681" width="4.6640625" style="515" customWidth="1"/>
    <col min="15682" max="15682" width="7.77734375" style="515" customWidth="1"/>
    <col min="15683" max="15683" width="9.109375" style="515" customWidth="1"/>
    <col min="15684" max="15684" width="11.33203125" style="515" customWidth="1"/>
    <col min="15685" max="15685" width="9.88671875" style="515" customWidth="1"/>
    <col min="15686" max="15871" width="7.88671875" style="515"/>
    <col min="15872" max="15872" width="6.44140625" style="515" customWidth="1"/>
    <col min="15873" max="15873" width="30.88671875" style="515" customWidth="1"/>
    <col min="15874" max="15874" width="5.88671875" style="515" customWidth="1"/>
    <col min="15875" max="15875" width="8.21875" style="515" customWidth="1"/>
    <col min="15876" max="15876" width="7.6640625" style="515" customWidth="1"/>
    <col min="15877" max="15877" width="6.6640625" style="515" customWidth="1"/>
    <col min="15878" max="15878" width="7.33203125" style="515" customWidth="1"/>
    <col min="15879" max="15879" width="4.6640625" style="515" customWidth="1"/>
    <col min="15880" max="15880" width="7.44140625" style="515" customWidth="1"/>
    <col min="15881" max="15881" width="7.109375" style="515" customWidth="1"/>
    <col min="15882" max="15882" width="5.44140625" style="515" customWidth="1"/>
    <col min="15883" max="15883" width="5.21875" style="515" customWidth="1"/>
    <col min="15884" max="15885" width="5.5546875" style="515" customWidth="1"/>
    <col min="15886" max="15886" width="6.33203125" style="515" customWidth="1"/>
    <col min="15887" max="15887" width="6" style="515" customWidth="1"/>
    <col min="15888" max="15888" width="5.5546875" style="515" customWidth="1"/>
    <col min="15889" max="15889" width="5.88671875" style="515" customWidth="1"/>
    <col min="15890" max="15890" width="6.44140625" style="515" customWidth="1"/>
    <col min="15891" max="15891" width="5.5546875" style="515" customWidth="1"/>
    <col min="15892" max="15892" width="7.109375" style="515" customWidth="1"/>
    <col min="15893" max="15895" width="5.5546875" style="515" customWidth="1"/>
    <col min="15896" max="15896" width="8" style="515" customWidth="1"/>
    <col min="15897" max="15897" width="6.33203125" style="515" customWidth="1"/>
    <col min="15898" max="15906" width="5.5546875" style="515" customWidth="1"/>
    <col min="15907" max="15907" width="5.6640625" style="515" customWidth="1"/>
    <col min="15908" max="15913" width="5.5546875" style="515" customWidth="1"/>
    <col min="15914" max="15914" width="7.109375" style="515" customWidth="1"/>
    <col min="15915" max="15924" width="5.5546875" style="515" customWidth="1"/>
    <col min="15925" max="15925" width="5.88671875" style="515" customWidth="1"/>
    <col min="15926" max="15926" width="5.88671875" style="515" bestFit="1" customWidth="1"/>
    <col min="15927" max="15927" width="5.5546875" style="515" bestFit="1" customWidth="1"/>
    <col min="15928" max="15928" width="5.6640625" style="515" bestFit="1" customWidth="1"/>
    <col min="15929" max="15931" width="5.5546875" style="515" bestFit="1" customWidth="1"/>
    <col min="15932" max="15932" width="6.21875" style="515" bestFit="1" customWidth="1"/>
    <col min="15933" max="15933" width="5.5546875" style="515" bestFit="1" customWidth="1"/>
    <col min="15934" max="15934" width="8.109375" style="515" bestFit="1" customWidth="1"/>
    <col min="15935" max="15936" width="6.77734375" style="515" bestFit="1" customWidth="1"/>
    <col min="15937" max="15937" width="4.6640625" style="515" customWidth="1"/>
    <col min="15938" max="15938" width="7.77734375" style="515" customWidth="1"/>
    <col min="15939" max="15939" width="9.109375" style="515" customWidth="1"/>
    <col min="15940" max="15940" width="11.33203125" style="515" customWidth="1"/>
    <col min="15941" max="15941" width="9.88671875" style="515" customWidth="1"/>
    <col min="15942" max="16127" width="7.88671875" style="515"/>
    <col min="16128" max="16128" width="6.44140625" style="515" customWidth="1"/>
    <col min="16129" max="16129" width="30.88671875" style="515" customWidth="1"/>
    <col min="16130" max="16130" width="5.88671875" style="515" customWidth="1"/>
    <col min="16131" max="16131" width="8.21875" style="515" customWidth="1"/>
    <col min="16132" max="16132" width="7.6640625" style="515" customWidth="1"/>
    <col min="16133" max="16133" width="6.6640625" style="515" customWidth="1"/>
    <col min="16134" max="16134" width="7.33203125" style="515" customWidth="1"/>
    <col min="16135" max="16135" width="4.6640625" style="515" customWidth="1"/>
    <col min="16136" max="16136" width="7.44140625" style="515" customWidth="1"/>
    <col min="16137" max="16137" width="7.109375" style="515" customWidth="1"/>
    <col min="16138" max="16138" width="5.44140625" style="515" customWidth="1"/>
    <col min="16139" max="16139" width="5.21875" style="515" customWidth="1"/>
    <col min="16140" max="16141" width="5.5546875" style="515" customWidth="1"/>
    <col min="16142" max="16142" width="6.33203125" style="515" customWidth="1"/>
    <col min="16143" max="16143" width="6" style="515" customWidth="1"/>
    <col min="16144" max="16144" width="5.5546875" style="515" customWidth="1"/>
    <col min="16145" max="16145" width="5.88671875" style="515" customWidth="1"/>
    <col min="16146" max="16146" width="6.44140625" style="515" customWidth="1"/>
    <col min="16147" max="16147" width="5.5546875" style="515" customWidth="1"/>
    <col min="16148" max="16148" width="7.109375" style="515" customWidth="1"/>
    <col min="16149" max="16151" width="5.5546875" style="515" customWidth="1"/>
    <col min="16152" max="16152" width="8" style="515" customWidth="1"/>
    <col min="16153" max="16153" width="6.33203125" style="515" customWidth="1"/>
    <col min="16154" max="16162" width="5.5546875" style="515" customWidth="1"/>
    <col min="16163" max="16163" width="5.6640625" style="515" customWidth="1"/>
    <col min="16164" max="16169" width="5.5546875" style="515" customWidth="1"/>
    <col min="16170" max="16170" width="7.109375" style="515" customWidth="1"/>
    <col min="16171" max="16180" width="5.5546875" style="515" customWidth="1"/>
    <col min="16181" max="16181" width="5.88671875" style="515" customWidth="1"/>
    <col min="16182" max="16182" width="5.88671875" style="515" bestFit="1" customWidth="1"/>
    <col min="16183" max="16183" width="5.5546875" style="515" bestFit="1" customWidth="1"/>
    <col min="16184" max="16184" width="5.6640625" style="515" bestFit="1" customWidth="1"/>
    <col min="16185" max="16187" width="5.5546875" style="515" bestFit="1" customWidth="1"/>
    <col min="16188" max="16188" width="6.21875" style="515" bestFit="1" customWidth="1"/>
    <col min="16189" max="16189" width="5.5546875" style="515" bestFit="1" customWidth="1"/>
    <col min="16190" max="16190" width="8.109375" style="515" bestFit="1" customWidth="1"/>
    <col min="16191" max="16192" width="6.77734375" style="515" bestFit="1" customWidth="1"/>
    <col min="16193" max="16193" width="4.6640625" style="515" customWidth="1"/>
    <col min="16194" max="16194" width="7.77734375" style="515" customWidth="1"/>
    <col min="16195" max="16195" width="9.109375" style="515" customWidth="1"/>
    <col min="16196" max="16196" width="11.33203125" style="515" customWidth="1"/>
    <col min="16197" max="16197" width="9.88671875" style="515" customWidth="1"/>
    <col min="16198" max="16384" width="7.88671875" style="515"/>
  </cols>
  <sheetData>
    <row r="1" spans="1:68" ht="19.5" customHeight="1" x14ac:dyDescent="0.3">
      <c r="A1" s="639" t="s">
        <v>14</v>
      </c>
      <c r="B1" s="639"/>
      <c r="C1" s="511"/>
      <c r="D1" s="512"/>
      <c r="E1" s="513"/>
      <c r="F1" s="513"/>
      <c r="G1" s="513"/>
      <c r="H1" s="513"/>
      <c r="I1" s="513"/>
      <c r="J1" s="513"/>
      <c r="K1" s="513"/>
      <c r="L1" s="513"/>
      <c r="M1" s="513"/>
      <c r="N1" s="513"/>
      <c r="O1" s="513"/>
      <c r="P1" s="513"/>
      <c r="Q1" s="513"/>
      <c r="R1" s="513"/>
      <c r="S1" s="514"/>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513"/>
      <c r="BF1" s="513"/>
      <c r="BG1" s="513"/>
      <c r="BH1" s="513"/>
      <c r="BI1" s="513"/>
      <c r="BJ1" s="513"/>
      <c r="BK1" s="513"/>
      <c r="BL1" s="513"/>
      <c r="BM1" s="513"/>
      <c r="BN1" s="513"/>
      <c r="BO1" s="513"/>
      <c r="BP1" s="513"/>
    </row>
    <row r="2" spans="1:68" ht="22.5" customHeight="1" x14ac:dyDescent="0.3">
      <c r="A2" s="640" t="s">
        <v>361</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c r="BP2" s="640"/>
    </row>
    <row r="3" spans="1:68" s="516" customFormat="1" ht="18.75" customHeight="1" x14ac:dyDescent="0.3">
      <c r="A3" s="641"/>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41"/>
      <c r="AM3" s="641"/>
      <c r="AN3" s="641"/>
      <c r="AO3" s="641"/>
      <c r="AP3" s="641"/>
      <c r="AQ3" s="641"/>
      <c r="AR3" s="641"/>
      <c r="AS3" s="641"/>
      <c r="AT3" s="641"/>
      <c r="AU3" s="641"/>
      <c r="AV3" s="641"/>
      <c r="AW3" s="641"/>
      <c r="AX3" s="641"/>
      <c r="AY3" s="641"/>
      <c r="AZ3" s="641"/>
      <c r="BA3" s="641"/>
      <c r="BB3" s="641"/>
      <c r="BC3" s="641"/>
      <c r="BD3" s="641"/>
      <c r="BE3" s="641"/>
      <c r="BF3" s="641"/>
      <c r="BG3" s="641"/>
      <c r="BH3" s="641"/>
      <c r="BI3" s="641"/>
      <c r="BJ3" s="641"/>
      <c r="BK3" s="641"/>
      <c r="BL3" s="641"/>
      <c r="BM3" s="641"/>
      <c r="BN3" s="641"/>
      <c r="BO3" s="641"/>
      <c r="BP3" s="641"/>
    </row>
    <row r="4" spans="1:68" ht="14.25" customHeight="1" x14ac:dyDescent="0.3">
      <c r="A4" s="484"/>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c r="BN4" s="638" t="s">
        <v>204</v>
      </c>
      <c r="BO4" s="638"/>
      <c r="BP4" s="638"/>
    </row>
    <row r="5" spans="1:68" s="517" customFormat="1" ht="25.05" customHeight="1" x14ac:dyDescent="0.3">
      <c r="A5" s="642" t="s">
        <v>0</v>
      </c>
      <c r="B5" s="643" t="s">
        <v>308</v>
      </c>
      <c r="C5" s="642" t="s">
        <v>18</v>
      </c>
      <c r="D5" s="637" t="s">
        <v>318</v>
      </c>
      <c r="E5" s="637" t="s">
        <v>955</v>
      </c>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637"/>
      <c r="AZ5" s="637"/>
      <c r="BA5" s="637"/>
      <c r="BB5" s="637"/>
      <c r="BC5" s="637"/>
      <c r="BD5" s="637"/>
      <c r="BE5" s="637"/>
      <c r="BF5" s="637"/>
      <c r="BG5" s="637"/>
      <c r="BH5" s="637"/>
      <c r="BI5" s="637"/>
      <c r="BJ5" s="637"/>
      <c r="BK5" s="637"/>
      <c r="BL5" s="637"/>
      <c r="BM5" s="637"/>
      <c r="BN5" s="644" t="s">
        <v>309</v>
      </c>
      <c r="BO5" s="637" t="s">
        <v>310</v>
      </c>
      <c r="BP5" s="637" t="s">
        <v>320</v>
      </c>
    </row>
    <row r="6" spans="1:68" s="482" customFormat="1" ht="25.05" customHeight="1" x14ac:dyDescent="0.3">
      <c r="A6" s="642"/>
      <c r="B6" s="643"/>
      <c r="C6" s="642"/>
      <c r="D6" s="637"/>
      <c r="E6" s="485" t="s">
        <v>23</v>
      </c>
      <c r="F6" s="485" t="s">
        <v>26</v>
      </c>
      <c r="G6" s="485" t="s">
        <v>29</v>
      </c>
      <c r="H6" s="485" t="s">
        <v>32</v>
      </c>
      <c r="I6" s="485" t="s">
        <v>35</v>
      </c>
      <c r="J6" s="485" t="s">
        <v>38</v>
      </c>
      <c r="K6" s="486" t="s">
        <v>41</v>
      </c>
      <c r="L6" s="486" t="s">
        <v>44</v>
      </c>
      <c r="M6" s="485" t="s">
        <v>47</v>
      </c>
      <c r="N6" s="485" t="s">
        <v>295</v>
      </c>
      <c r="O6" s="485" t="s">
        <v>52</v>
      </c>
      <c r="P6" s="485" t="s">
        <v>55</v>
      </c>
      <c r="Q6" s="485" t="s">
        <v>58</v>
      </c>
      <c r="R6" s="485" t="s">
        <v>61</v>
      </c>
      <c r="S6" s="487" t="s">
        <v>63</v>
      </c>
      <c r="T6" s="485" t="s">
        <v>66</v>
      </c>
      <c r="U6" s="485" t="s">
        <v>69</v>
      </c>
      <c r="V6" s="485" t="s">
        <v>72</v>
      </c>
      <c r="W6" s="485" t="s">
        <v>75</v>
      </c>
      <c r="X6" s="485" t="s">
        <v>78</v>
      </c>
      <c r="Y6" s="485" t="s">
        <v>81</v>
      </c>
      <c r="Z6" s="485" t="s">
        <v>84</v>
      </c>
      <c r="AA6" s="485" t="s">
        <v>87</v>
      </c>
      <c r="AB6" s="485" t="s">
        <v>90</v>
      </c>
      <c r="AC6" s="485" t="s">
        <v>93</v>
      </c>
      <c r="AD6" s="485" t="s">
        <v>96</v>
      </c>
      <c r="AE6" s="485" t="s">
        <v>99</v>
      </c>
      <c r="AF6" s="485" t="s">
        <v>102</v>
      </c>
      <c r="AG6" s="485" t="s">
        <v>105</v>
      </c>
      <c r="AH6" s="485" t="s">
        <v>108</v>
      </c>
      <c r="AI6" s="485" t="s">
        <v>111</v>
      </c>
      <c r="AJ6" s="485" t="s">
        <v>114</v>
      </c>
      <c r="AK6" s="485" t="s">
        <v>117</v>
      </c>
      <c r="AL6" s="485" t="s">
        <v>120</v>
      </c>
      <c r="AM6" s="485" t="s">
        <v>123</v>
      </c>
      <c r="AN6" s="485" t="s">
        <v>126</v>
      </c>
      <c r="AO6" s="485" t="s">
        <v>129</v>
      </c>
      <c r="AP6" s="485" t="s">
        <v>132</v>
      </c>
      <c r="AQ6" s="485" t="s">
        <v>135</v>
      </c>
      <c r="AR6" s="485" t="s">
        <v>138</v>
      </c>
      <c r="AS6" s="485" t="s">
        <v>141</v>
      </c>
      <c r="AT6" s="485" t="s">
        <v>144</v>
      </c>
      <c r="AU6" s="485" t="s">
        <v>147</v>
      </c>
      <c r="AV6" s="485" t="s">
        <v>150</v>
      </c>
      <c r="AW6" s="485" t="s">
        <v>153</v>
      </c>
      <c r="AX6" s="485" t="s">
        <v>156</v>
      </c>
      <c r="AY6" s="485" t="s">
        <v>159</v>
      </c>
      <c r="AZ6" s="485" t="s">
        <v>162</v>
      </c>
      <c r="BA6" s="485" t="s">
        <v>165</v>
      </c>
      <c r="BB6" s="485" t="s">
        <v>168</v>
      </c>
      <c r="BC6" s="485" t="s">
        <v>171</v>
      </c>
      <c r="BD6" s="485" t="s">
        <v>174</v>
      </c>
      <c r="BE6" s="485" t="s">
        <v>177</v>
      </c>
      <c r="BF6" s="485" t="s">
        <v>180</v>
      </c>
      <c r="BG6" s="485" t="s">
        <v>183</v>
      </c>
      <c r="BH6" s="485" t="s">
        <v>186</v>
      </c>
      <c r="BI6" s="485" t="s">
        <v>188</v>
      </c>
      <c r="BJ6" s="485" t="s">
        <v>192</v>
      </c>
      <c r="BK6" s="485" t="s">
        <v>195</v>
      </c>
      <c r="BL6" s="485" t="s">
        <v>311</v>
      </c>
      <c r="BM6" s="486" t="s">
        <v>201</v>
      </c>
      <c r="BN6" s="645"/>
      <c r="BO6" s="637"/>
      <c r="BP6" s="637"/>
    </row>
    <row r="7" spans="1:68" s="520" customFormat="1" ht="25.05" customHeight="1" x14ac:dyDescent="0.3">
      <c r="A7" s="488"/>
      <c r="B7" s="488" t="s">
        <v>312</v>
      </c>
      <c r="C7" s="488"/>
      <c r="D7" s="488">
        <v>47103.777461999998</v>
      </c>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8"/>
      <c r="AM7" s="518"/>
      <c r="AN7" s="518"/>
      <c r="AO7" s="518"/>
      <c r="AP7" s="518"/>
      <c r="AQ7" s="518"/>
      <c r="AR7" s="518"/>
      <c r="AS7" s="518"/>
      <c r="AT7" s="518"/>
      <c r="AU7" s="518"/>
      <c r="AV7" s="518"/>
      <c r="AW7" s="518"/>
      <c r="AX7" s="518"/>
      <c r="AY7" s="518"/>
      <c r="AZ7" s="518"/>
      <c r="BA7" s="518"/>
      <c r="BB7" s="518"/>
      <c r="BC7" s="518"/>
      <c r="BD7" s="518"/>
      <c r="BE7" s="518"/>
      <c r="BF7" s="518"/>
      <c r="BG7" s="518"/>
      <c r="BH7" s="518"/>
      <c r="BI7" s="518"/>
      <c r="BJ7" s="518"/>
      <c r="BK7" s="518"/>
      <c r="BL7" s="518"/>
      <c r="BM7" s="518"/>
      <c r="BN7" s="518"/>
      <c r="BO7" s="519">
        <v>0</v>
      </c>
      <c r="BP7" s="487">
        <v>47103.777462000005</v>
      </c>
    </row>
    <row r="8" spans="1:68" s="517" customFormat="1" ht="25.05" customHeight="1" x14ac:dyDescent="0.3">
      <c r="A8" s="489">
        <v>1</v>
      </c>
      <c r="B8" s="490" t="s">
        <v>313</v>
      </c>
      <c r="C8" s="491" t="s">
        <v>23</v>
      </c>
      <c r="D8" s="486">
        <v>41245.494655000002</v>
      </c>
      <c r="E8" s="521">
        <v>40417.758884999996</v>
      </c>
      <c r="F8" s="521">
        <v>0</v>
      </c>
      <c r="G8" s="521">
        <v>0</v>
      </c>
      <c r="H8" s="521"/>
      <c r="I8" s="521">
        <v>0</v>
      </c>
      <c r="J8" s="521">
        <v>27</v>
      </c>
      <c r="K8" s="521">
        <v>0</v>
      </c>
      <c r="L8" s="521">
        <v>0</v>
      </c>
      <c r="M8" s="521">
        <v>0</v>
      </c>
      <c r="N8" s="521">
        <v>0</v>
      </c>
      <c r="O8" s="521">
        <v>4.8899999999999997</v>
      </c>
      <c r="P8" s="521"/>
      <c r="Q8" s="521">
        <v>0</v>
      </c>
      <c r="R8" s="521">
        <v>8.620000000000001</v>
      </c>
      <c r="S8" s="519">
        <v>827.73576999999989</v>
      </c>
      <c r="T8" s="521">
        <v>62.03</v>
      </c>
      <c r="U8" s="521">
        <v>94.12</v>
      </c>
      <c r="V8" s="521">
        <v>6.0699999999999994</v>
      </c>
      <c r="W8" s="521">
        <v>115.87577</v>
      </c>
      <c r="X8" s="521">
        <v>152.46999999999989</v>
      </c>
      <c r="Y8" s="521">
        <v>21.439999999999998</v>
      </c>
      <c r="Z8" s="521">
        <v>1.5</v>
      </c>
      <c r="AA8" s="521">
        <v>2.4</v>
      </c>
      <c r="AB8" s="521">
        <v>3.2700000000000005</v>
      </c>
      <c r="AC8" s="521">
        <v>11.66</v>
      </c>
      <c r="AD8" s="521">
        <v>2.61</v>
      </c>
      <c r="AE8" s="521"/>
      <c r="AF8" s="521"/>
      <c r="AG8" s="521"/>
      <c r="AH8" s="521">
        <v>0</v>
      </c>
      <c r="AI8" s="521">
        <v>0</v>
      </c>
      <c r="AJ8" s="521">
        <v>412.67999999999984</v>
      </c>
      <c r="AK8" s="521">
        <v>148.45999999999998</v>
      </c>
      <c r="AL8" s="521">
        <v>53.39</v>
      </c>
      <c r="AM8" s="521"/>
      <c r="AN8" s="521">
        <v>29.13</v>
      </c>
      <c r="AO8" s="521">
        <v>181.59999999999988</v>
      </c>
      <c r="AP8" s="521">
        <v>0.1</v>
      </c>
      <c r="AQ8" s="521">
        <v>86.39</v>
      </c>
      <c r="AR8" s="521">
        <v>54.480000000000004</v>
      </c>
      <c r="AS8" s="521">
        <v>6.7000000000000011</v>
      </c>
      <c r="AT8" s="521">
        <v>2.93</v>
      </c>
      <c r="AU8" s="521"/>
      <c r="AV8" s="521">
        <v>13.27</v>
      </c>
      <c r="AW8" s="521">
        <v>4</v>
      </c>
      <c r="AX8" s="521">
        <v>0.30000000000000004</v>
      </c>
      <c r="AY8" s="521">
        <v>0</v>
      </c>
      <c r="AZ8" s="521">
        <v>1.5</v>
      </c>
      <c r="BA8" s="521">
        <v>3.21</v>
      </c>
      <c r="BB8" s="521">
        <v>1.6800000000000004</v>
      </c>
      <c r="BC8" s="521">
        <v>0.89999999999999991</v>
      </c>
      <c r="BD8" s="521">
        <v>1.49</v>
      </c>
      <c r="BE8" s="521">
        <v>0</v>
      </c>
      <c r="BF8" s="521">
        <v>0</v>
      </c>
      <c r="BG8" s="521">
        <v>0</v>
      </c>
      <c r="BH8" s="521">
        <v>0</v>
      </c>
      <c r="BI8" s="521">
        <v>0</v>
      </c>
      <c r="BJ8" s="521"/>
      <c r="BK8" s="521"/>
      <c r="BL8" s="521"/>
      <c r="BM8" s="521"/>
      <c r="BN8" s="521"/>
      <c r="BO8" s="521">
        <v>758.40576999999814</v>
      </c>
      <c r="BP8" s="485">
        <v>40559.774105000004</v>
      </c>
    </row>
    <row r="9" spans="1:68" s="520" customFormat="1" ht="25.05" customHeight="1" x14ac:dyDescent="0.3">
      <c r="A9" s="492" t="s">
        <v>24</v>
      </c>
      <c r="B9" s="493" t="s">
        <v>25</v>
      </c>
      <c r="C9" s="492" t="s">
        <v>26</v>
      </c>
      <c r="D9" s="488">
        <v>38763.113936999995</v>
      </c>
      <c r="E9" s="519">
        <v>0</v>
      </c>
      <c r="F9" s="521">
        <v>38120.44816700001</v>
      </c>
      <c r="G9" s="519">
        <v>0</v>
      </c>
      <c r="H9" s="519"/>
      <c r="I9" s="519">
        <v>0</v>
      </c>
      <c r="J9" s="519">
        <v>0</v>
      </c>
      <c r="K9" s="519">
        <v>0</v>
      </c>
      <c r="L9" s="519">
        <v>0</v>
      </c>
      <c r="M9" s="519">
        <v>0</v>
      </c>
      <c r="N9" s="519">
        <v>0</v>
      </c>
      <c r="O9" s="519">
        <v>0</v>
      </c>
      <c r="P9" s="519"/>
      <c r="Q9" s="519">
        <v>0</v>
      </c>
      <c r="R9" s="519">
        <v>0</v>
      </c>
      <c r="S9" s="519">
        <v>0</v>
      </c>
      <c r="T9" s="519">
        <v>0</v>
      </c>
      <c r="U9" s="519">
        <v>0</v>
      </c>
      <c r="V9" s="519">
        <v>0</v>
      </c>
      <c r="W9" s="519">
        <v>0</v>
      </c>
      <c r="X9" s="519">
        <v>0</v>
      </c>
      <c r="Y9" s="519">
        <v>0</v>
      </c>
      <c r="Z9" s="519">
        <v>0</v>
      </c>
      <c r="AA9" s="519">
        <v>0</v>
      </c>
      <c r="AB9" s="519">
        <v>0</v>
      </c>
      <c r="AC9" s="519">
        <v>0</v>
      </c>
      <c r="AD9" s="519">
        <v>0</v>
      </c>
      <c r="AE9" s="519"/>
      <c r="AF9" s="519"/>
      <c r="AG9" s="519"/>
      <c r="AH9" s="519">
        <v>0</v>
      </c>
      <c r="AI9" s="519">
        <v>0</v>
      </c>
      <c r="AJ9" s="519">
        <v>0</v>
      </c>
      <c r="AK9" s="519">
        <v>0</v>
      </c>
      <c r="AL9" s="519">
        <v>0</v>
      </c>
      <c r="AM9" s="519"/>
      <c r="AN9" s="519">
        <v>0</v>
      </c>
      <c r="AO9" s="519">
        <v>0</v>
      </c>
      <c r="AP9" s="519">
        <v>0</v>
      </c>
      <c r="AQ9" s="519">
        <v>0</v>
      </c>
      <c r="AR9" s="519">
        <v>0</v>
      </c>
      <c r="AS9" s="519">
        <v>0</v>
      </c>
      <c r="AT9" s="519"/>
      <c r="AU9" s="519"/>
      <c r="AV9" s="519">
        <v>0</v>
      </c>
      <c r="AW9" s="519">
        <v>0</v>
      </c>
      <c r="AX9" s="519">
        <v>0</v>
      </c>
      <c r="AY9" s="519">
        <v>0</v>
      </c>
      <c r="AZ9" s="519">
        <v>0</v>
      </c>
      <c r="BA9" s="519">
        <v>0</v>
      </c>
      <c r="BB9" s="519">
        <v>0</v>
      </c>
      <c r="BC9" s="519">
        <v>0</v>
      </c>
      <c r="BD9" s="519">
        <v>0</v>
      </c>
      <c r="BE9" s="519">
        <v>0</v>
      </c>
      <c r="BF9" s="519">
        <v>0</v>
      </c>
      <c r="BG9" s="519">
        <v>0</v>
      </c>
      <c r="BH9" s="519">
        <v>0</v>
      </c>
      <c r="BI9" s="519">
        <v>0</v>
      </c>
      <c r="BJ9" s="519"/>
      <c r="BK9" s="519"/>
      <c r="BL9" s="519"/>
      <c r="BM9" s="519"/>
      <c r="BN9" s="519"/>
      <c r="BO9" s="521">
        <v>573.33576999999786</v>
      </c>
      <c r="BP9" s="485">
        <v>38189.778166999997</v>
      </c>
    </row>
    <row r="10" spans="1:68" s="517" customFormat="1" ht="25.05" customHeight="1" x14ac:dyDescent="0.3">
      <c r="A10" s="494" t="s">
        <v>27</v>
      </c>
      <c r="B10" s="495" t="s">
        <v>28</v>
      </c>
      <c r="C10" s="494" t="s">
        <v>29</v>
      </c>
      <c r="D10" s="486">
        <v>38763.113936999995</v>
      </c>
      <c r="E10" s="521">
        <v>0</v>
      </c>
      <c r="F10" s="521">
        <v>0</v>
      </c>
      <c r="G10" s="521">
        <v>38120.44816700001</v>
      </c>
      <c r="H10" s="521"/>
      <c r="I10" s="521">
        <v>0</v>
      </c>
      <c r="J10" s="521">
        <v>17.09</v>
      </c>
      <c r="K10" s="521">
        <v>0</v>
      </c>
      <c r="L10" s="521">
        <v>0</v>
      </c>
      <c r="M10" s="521">
        <v>0</v>
      </c>
      <c r="N10" s="521">
        <v>0</v>
      </c>
      <c r="O10" s="521">
        <v>4.8899999999999997</v>
      </c>
      <c r="P10" s="521"/>
      <c r="Q10" s="521">
        <v>0</v>
      </c>
      <c r="R10" s="521">
        <v>8.6199999999999992</v>
      </c>
      <c r="S10" s="519">
        <v>612.06576999999993</v>
      </c>
      <c r="T10" s="521">
        <v>50.15</v>
      </c>
      <c r="U10" s="521">
        <v>41.800000000000004</v>
      </c>
      <c r="V10" s="521">
        <v>4.57</v>
      </c>
      <c r="W10" s="521">
        <v>115.87577</v>
      </c>
      <c r="X10" s="521">
        <v>142.51</v>
      </c>
      <c r="Y10" s="521">
        <v>19.489999999999998</v>
      </c>
      <c r="Z10" s="521">
        <v>1.5</v>
      </c>
      <c r="AA10" s="521">
        <v>2.4</v>
      </c>
      <c r="AB10" s="521">
        <v>2.9000000000000004</v>
      </c>
      <c r="AC10" s="521">
        <v>10.079999999999998</v>
      </c>
      <c r="AD10" s="521">
        <v>2.61</v>
      </c>
      <c r="AE10" s="521"/>
      <c r="AF10" s="521"/>
      <c r="AG10" s="521"/>
      <c r="AH10" s="521">
        <v>0</v>
      </c>
      <c r="AI10" s="521">
        <v>0</v>
      </c>
      <c r="AJ10" s="521">
        <v>310.46999999999997</v>
      </c>
      <c r="AK10" s="521">
        <v>93.46</v>
      </c>
      <c r="AL10" s="521">
        <v>50.12</v>
      </c>
      <c r="AM10" s="521"/>
      <c r="AN10" s="521">
        <v>12.14</v>
      </c>
      <c r="AO10" s="521">
        <v>154.64999999999998</v>
      </c>
      <c r="AP10" s="521">
        <v>0.1</v>
      </c>
      <c r="AQ10" s="521">
        <v>50.819999999999986</v>
      </c>
      <c r="AR10" s="521">
        <v>34.229999999999997</v>
      </c>
      <c r="AS10" s="521">
        <v>4.6999999999999993</v>
      </c>
      <c r="AT10" s="521">
        <v>2.93</v>
      </c>
      <c r="AU10" s="521"/>
      <c r="AV10" s="521">
        <v>0.01</v>
      </c>
      <c r="AW10" s="521">
        <v>4</v>
      </c>
      <c r="AX10" s="521">
        <v>0.30000000000000004</v>
      </c>
      <c r="AY10" s="521">
        <v>0</v>
      </c>
      <c r="AZ10" s="521">
        <v>1.5</v>
      </c>
      <c r="BA10" s="521">
        <v>3.15</v>
      </c>
      <c r="BB10" s="521">
        <v>1.2000000000000002</v>
      </c>
      <c r="BC10" s="521">
        <v>0.89999999999999991</v>
      </c>
      <c r="BD10" s="521">
        <v>1.49</v>
      </c>
      <c r="BE10" s="521">
        <v>0</v>
      </c>
      <c r="BF10" s="521">
        <v>0</v>
      </c>
      <c r="BG10" s="521">
        <v>0</v>
      </c>
      <c r="BH10" s="521">
        <v>0</v>
      </c>
      <c r="BI10" s="521">
        <v>0</v>
      </c>
      <c r="BJ10" s="521"/>
      <c r="BK10" s="521"/>
      <c r="BL10" s="521"/>
      <c r="BM10" s="521"/>
      <c r="BN10" s="521"/>
      <c r="BO10" s="521">
        <v>573.33576999999786</v>
      </c>
      <c r="BP10" s="485">
        <v>38189.778166999997</v>
      </c>
    </row>
    <row r="11" spans="1:68" s="517" customFormat="1" ht="25.05" customHeight="1" x14ac:dyDescent="0.3">
      <c r="A11" s="494" t="s">
        <v>30</v>
      </c>
      <c r="B11" s="495" t="s">
        <v>31</v>
      </c>
      <c r="C11" s="494" t="s">
        <v>32</v>
      </c>
      <c r="D11" s="486"/>
      <c r="E11" s="521"/>
      <c r="F11" s="521"/>
      <c r="G11" s="521"/>
      <c r="H11" s="521"/>
      <c r="I11" s="521"/>
      <c r="J11" s="521"/>
      <c r="K11" s="521"/>
      <c r="L11" s="521"/>
      <c r="M11" s="521"/>
      <c r="N11" s="521"/>
      <c r="O11" s="521"/>
      <c r="P11" s="521"/>
      <c r="Q11" s="521"/>
      <c r="R11" s="521"/>
      <c r="S11" s="519"/>
      <c r="T11" s="521"/>
      <c r="U11" s="521"/>
      <c r="V11" s="521"/>
      <c r="W11" s="521"/>
      <c r="X11" s="521"/>
      <c r="Y11" s="521">
        <v>0</v>
      </c>
      <c r="Z11" s="521"/>
      <c r="AA11" s="521"/>
      <c r="AB11" s="521"/>
      <c r="AC11" s="521"/>
      <c r="AD11" s="521"/>
      <c r="AE11" s="521"/>
      <c r="AF11" s="521"/>
      <c r="AG11" s="521"/>
      <c r="AH11" s="521"/>
      <c r="AI11" s="521"/>
      <c r="AJ11" s="521">
        <v>0</v>
      </c>
      <c r="AK11" s="521"/>
      <c r="AL11" s="521"/>
      <c r="AM11" s="521"/>
      <c r="AN11" s="521"/>
      <c r="AO11" s="521">
        <v>0</v>
      </c>
      <c r="AP11" s="521"/>
      <c r="AQ11" s="521">
        <v>0</v>
      </c>
      <c r="AR11" s="521"/>
      <c r="AS11" s="521"/>
      <c r="AT11" s="521"/>
      <c r="AU11" s="521"/>
      <c r="AV11" s="521"/>
      <c r="AW11" s="521"/>
      <c r="AX11" s="521"/>
      <c r="AY11" s="521"/>
      <c r="AZ11" s="521"/>
      <c r="BA11" s="521">
        <v>0</v>
      </c>
      <c r="BB11" s="521"/>
      <c r="BC11" s="521"/>
      <c r="BD11" s="521"/>
      <c r="BE11" s="521">
        <v>0</v>
      </c>
      <c r="BF11" s="521"/>
      <c r="BG11" s="521"/>
      <c r="BH11" s="521"/>
      <c r="BI11" s="521"/>
      <c r="BJ11" s="521"/>
      <c r="BK11" s="521"/>
      <c r="BL11" s="521"/>
      <c r="BM11" s="521"/>
      <c r="BN11" s="521"/>
      <c r="BO11" s="521"/>
      <c r="BP11" s="485"/>
    </row>
    <row r="12" spans="1:68" s="517" customFormat="1" ht="25.05" customHeight="1" x14ac:dyDescent="0.3">
      <c r="A12" s="492" t="s">
        <v>33</v>
      </c>
      <c r="B12" s="493" t="s">
        <v>34</v>
      </c>
      <c r="C12" s="492" t="s">
        <v>35</v>
      </c>
      <c r="D12" s="486">
        <v>132.374774</v>
      </c>
      <c r="E12" s="521">
        <v>0</v>
      </c>
      <c r="F12" s="521">
        <v>0</v>
      </c>
      <c r="G12" s="521">
        <v>0</v>
      </c>
      <c r="H12" s="521"/>
      <c r="I12" s="521">
        <v>123.944774</v>
      </c>
      <c r="J12" s="521">
        <v>8</v>
      </c>
      <c r="K12" s="521">
        <v>0</v>
      </c>
      <c r="L12" s="521">
        <v>0</v>
      </c>
      <c r="M12" s="521">
        <v>0</v>
      </c>
      <c r="N12" s="521">
        <v>0</v>
      </c>
      <c r="O12" s="521">
        <v>0</v>
      </c>
      <c r="P12" s="521"/>
      <c r="Q12" s="521">
        <v>0</v>
      </c>
      <c r="R12" s="521">
        <v>0</v>
      </c>
      <c r="S12" s="519">
        <v>0.43</v>
      </c>
      <c r="T12" s="521">
        <v>0</v>
      </c>
      <c r="U12" s="521">
        <v>0</v>
      </c>
      <c r="V12" s="521">
        <v>0</v>
      </c>
      <c r="W12" s="521">
        <v>0</v>
      </c>
      <c r="X12" s="521">
        <v>0</v>
      </c>
      <c r="Y12" s="521">
        <v>0</v>
      </c>
      <c r="Z12" s="521">
        <v>0</v>
      </c>
      <c r="AA12" s="521">
        <v>0</v>
      </c>
      <c r="AB12" s="521">
        <v>0</v>
      </c>
      <c r="AC12" s="521">
        <v>0</v>
      </c>
      <c r="AD12" s="521">
        <v>0</v>
      </c>
      <c r="AE12" s="521"/>
      <c r="AF12" s="521"/>
      <c r="AG12" s="521"/>
      <c r="AH12" s="521">
        <v>0</v>
      </c>
      <c r="AI12" s="521">
        <v>0</v>
      </c>
      <c r="AJ12" s="521">
        <v>0</v>
      </c>
      <c r="AK12" s="521">
        <v>0</v>
      </c>
      <c r="AL12" s="521">
        <v>0</v>
      </c>
      <c r="AM12" s="521"/>
      <c r="AN12" s="521">
        <v>0</v>
      </c>
      <c r="AO12" s="521">
        <v>0</v>
      </c>
      <c r="AP12" s="521">
        <v>0</v>
      </c>
      <c r="AQ12" s="521">
        <v>0.30000000000000004</v>
      </c>
      <c r="AR12" s="521">
        <v>0.27</v>
      </c>
      <c r="AS12" s="521">
        <v>0.03</v>
      </c>
      <c r="AT12" s="521"/>
      <c r="AU12" s="521"/>
      <c r="AV12" s="521">
        <v>0</v>
      </c>
      <c r="AW12" s="521">
        <v>0</v>
      </c>
      <c r="AX12" s="521">
        <v>0</v>
      </c>
      <c r="AY12" s="521">
        <v>0</v>
      </c>
      <c r="AZ12" s="521">
        <v>0</v>
      </c>
      <c r="BA12" s="521">
        <v>0</v>
      </c>
      <c r="BB12" s="521">
        <v>0</v>
      </c>
      <c r="BC12" s="521">
        <v>0</v>
      </c>
      <c r="BD12" s="521">
        <v>0</v>
      </c>
      <c r="BE12" s="521">
        <v>0</v>
      </c>
      <c r="BF12" s="521">
        <v>0</v>
      </c>
      <c r="BG12" s="521">
        <v>0</v>
      </c>
      <c r="BH12" s="521">
        <v>0</v>
      </c>
      <c r="BI12" s="521">
        <v>0</v>
      </c>
      <c r="BJ12" s="521"/>
      <c r="BK12" s="521"/>
      <c r="BL12" s="521"/>
      <c r="BM12" s="521"/>
      <c r="BN12" s="521"/>
      <c r="BO12" s="521">
        <v>8.4300000000000015</v>
      </c>
      <c r="BP12" s="485">
        <v>123.944774</v>
      </c>
    </row>
    <row r="13" spans="1:68" s="517" customFormat="1" ht="25.05" customHeight="1" x14ac:dyDescent="0.3">
      <c r="A13" s="492" t="s">
        <v>36</v>
      </c>
      <c r="B13" s="493" t="s">
        <v>37</v>
      </c>
      <c r="C13" s="492" t="s">
        <v>38</v>
      </c>
      <c r="D13" s="486">
        <v>1542.4288199999999</v>
      </c>
      <c r="E13" s="521">
        <v>0</v>
      </c>
      <c r="F13" s="521">
        <v>0</v>
      </c>
      <c r="G13" s="521">
        <v>0</v>
      </c>
      <c r="H13" s="521"/>
      <c r="I13" s="521">
        <v>0</v>
      </c>
      <c r="J13" s="521">
        <v>1333.3688199999999</v>
      </c>
      <c r="K13" s="521">
        <v>0</v>
      </c>
      <c r="L13" s="521">
        <v>0</v>
      </c>
      <c r="M13" s="521">
        <v>0</v>
      </c>
      <c r="N13" s="521">
        <v>0</v>
      </c>
      <c r="O13" s="521">
        <v>0</v>
      </c>
      <c r="P13" s="521"/>
      <c r="Q13" s="521">
        <v>0</v>
      </c>
      <c r="R13" s="521">
        <v>0</v>
      </c>
      <c r="S13" s="519">
        <v>209.06000000000003</v>
      </c>
      <c r="T13" s="521">
        <v>11.879999999999999</v>
      </c>
      <c r="U13" s="521">
        <v>52.319999999999993</v>
      </c>
      <c r="V13" s="521">
        <v>1.5</v>
      </c>
      <c r="W13" s="521">
        <v>0</v>
      </c>
      <c r="X13" s="521">
        <v>8.33</v>
      </c>
      <c r="Y13" s="521">
        <v>1.67</v>
      </c>
      <c r="Z13" s="521">
        <v>0</v>
      </c>
      <c r="AA13" s="521">
        <v>0</v>
      </c>
      <c r="AB13" s="521">
        <v>0.37</v>
      </c>
      <c r="AC13" s="521">
        <v>1.3</v>
      </c>
      <c r="AD13" s="521">
        <v>0</v>
      </c>
      <c r="AE13" s="521"/>
      <c r="AF13" s="521"/>
      <c r="AG13" s="521"/>
      <c r="AH13" s="521">
        <v>0</v>
      </c>
      <c r="AI13" s="521">
        <v>0</v>
      </c>
      <c r="AJ13" s="521">
        <v>96.88</v>
      </c>
      <c r="AK13" s="521">
        <v>55</v>
      </c>
      <c r="AL13" s="521">
        <v>3.27</v>
      </c>
      <c r="AM13" s="521"/>
      <c r="AN13" s="521">
        <v>15.139999999999999</v>
      </c>
      <c r="AO13" s="521">
        <v>23.47</v>
      </c>
      <c r="AP13" s="521">
        <v>0</v>
      </c>
      <c r="AQ13" s="521">
        <v>33.110000000000007</v>
      </c>
      <c r="AR13" s="521">
        <v>18.130000000000003</v>
      </c>
      <c r="AS13" s="521">
        <v>1.66</v>
      </c>
      <c r="AT13" s="521"/>
      <c r="AU13" s="521"/>
      <c r="AV13" s="521">
        <v>13.26</v>
      </c>
      <c r="AW13" s="521">
        <v>0</v>
      </c>
      <c r="AX13" s="521">
        <v>0</v>
      </c>
      <c r="AY13" s="521">
        <v>0</v>
      </c>
      <c r="AZ13" s="521">
        <v>0</v>
      </c>
      <c r="BA13" s="521">
        <v>0.06</v>
      </c>
      <c r="BB13" s="521">
        <v>0.44</v>
      </c>
      <c r="BC13" s="521">
        <v>0</v>
      </c>
      <c r="BD13" s="521">
        <v>0</v>
      </c>
      <c r="BE13" s="521">
        <v>0</v>
      </c>
      <c r="BF13" s="521">
        <v>0</v>
      </c>
      <c r="BG13" s="521">
        <v>0</v>
      </c>
      <c r="BH13" s="521">
        <v>0</v>
      </c>
      <c r="BI13" s="521">
        <v>0</v>
      </c>
      <c r="BJ13" s="521"/>
      <c r="BK13" s="521"/>
      <c r="BL13" s="521"/>
      <c r="BM13" s="521"/>
      <c r="BN13" s="521"/>
      <c r="BO13" s="521">
        <v>209.06000000000003</v>
      </c>
      <c r="BP13" s="485">
        <v>1411.0040400000003</v>
      </c>
    </row>
    <row r="14" spans="1:68" s="517" customFormat="1" ht="25.05" customHeight="1" x14ac:dyDescent="0.3">
      <c r="A14" s="492" t="s">
        <v>39</v>
      </c>
      <c r="B14" s="493" t="s">
        <v>40</v>
      </c>
      <c r="C14" s="492" t="s">
        <v>41</v>
      </c>
      <c r="D14" s="486">
        <v>130.97587999999999</v>
      </c>
      <c r="E14" s="521">
        <v>0</v>
      </c>
      <c r="F14" s="521">
        <v>0</v>
      </c>
      <c r="G14" s="521">
        <v>0</v>
      </c>
      <c r="H14" s="521"/>
      <c r="I14" s="521">
        <v>0</v>
      </c>
      <c r="J14" s="521">
        <v>0</v>
      </c>
      <c r="K14" s="521">
        <v>130.97587999999999</v>
      </c>
      <c r="L14" s="521">
        <v>0</v>
      </c>
      <c r="M14" s="521">
        <v>0</v>
      </c>
      <c r="N14" s="521">
        <v>0</v>
      </c>
      <c r="O14" s="521">
        <v>0</v>
      </c>
      <c r="P14" s="521"/>
      <c r="Q14" s="521">
        <v>0</v>
      </c>
      <c r="R14" s="521">
        <v>0</v>
      </c>
      <c r="S14" s="519">
        <v>0</v>
      </c>
      <c r="T14" s="521">
        <v>0</v>
      </c>
      <c r="U14" s="521">
        <v>0</v>
      </c>
      <c r="V14" s="521">
        <v>0</v>
      </c>
      <c r="W14" s="521">
        <v>0</v>
      </c>
      <c r="X14" s="521">
        <v>0</v>
      </c>
      <c r="Y14" s="521">
        <v>0</v>
      </c>
      <c r="Z14" s="521">
        <v>0</v>
      </c>
      <c r="AA14" s="521">
        <v>0</v>
      </c>
      <c r="AB14" s="521">
        <v>0</v>
      </c>
      <c r="AC14" s="521">
        <v>0</v>
      </c>
      <c r="AD14" s="521">
        <v>0</v>
      </c>
      <c r="AE14" s="521"/>
      <c r="AF14" s="521"/>
      <c r="AG14" s="521"/>
      <c r="AH14" s="521">
        <v>0</v>
      </c>
      <c r="AI14" s="521">
        <v>0</v>
      </c>
      <c r="AJ14" s="521">
        <v>0</v>
      </c>
      <c r="AK14" s="521">
        <v>0</v>
      </c>
      <c r="AL14" s="521">
        <v>0</v>
      </c>
      <c r="AM14" s="521"/>
      <c r="AN14" s="521">
        <v>0</v>
      </c>
      <c r="AO14" s="521">
        <v>0</v>
      </c>
      <c r="AP14" s="521">
        <v>0</v>
      </c>
      <c r="AQ14" s="521">
        <v>0</v>
      </c>
      <c r="AR14" s="521">
        <v>0</v>
      </c>
      <c r="AS14" s="521">
        <v>0</v>
      </c>
      <c r="AT14" s="521"/>
      <c r="AU14" s="521"/>
      <c r="AV14" s="521">
        <v>0</v>
      </c>
      <c r="AW14" s="521">
        <v>0</v>
      </c>
      <c r="AX14" s="521">
        <v>0</v>
      </c>
      <c r="AY14" s="521">
        <v>0</v>
      </c>
      <c r="AZ14" s="521">
        <v>0</v>
      </c>
      <c r="BA14" s="521">
        <v>0</v>
      </c>
      <c r="BB14" s="521">
        <v>0</v>
      </c>
      <c r="BC14" s="521">
        <v>0</v>
      </c>
      <c r="BD14" s="521">
        <v>0</v>
      </c>
      <c r="BE14" s="521">
        <v>0</v>
      </c>
      <c r="BF14" s="521">
        <v>0</v>
      </c>
      <c r="BG14" s="521">
        <v>0</v>
      </c>
      <c r="BH14" s="521">
        <v>0</v>
      </c>
      <c r="BI14" s="521">
        <v>0</v>
      </c>
      <c r="BJ14" s="521"/>
      <c r="BK14" s="521"/>
      <c r="BL14" s="521"/>
      <c r="BM14" s="521"/>
      <c r="BN14" s="521"/>
      <c r="BO14" s="521">
        <v>0</v>
      </c>
      <c r="BP14" s="485">
        <v>130.97587999999999</v>
      </c>
    </row>
    <row r="15" spans="1:68" s="517" customFormat="1" ht="25.05" customHeight="1" x14ac:dyDescent="0.3">
      <c r="A15" s="492" t="s">
        <v>42</v>
      </c>
      <c r="B15" s="493" t="s">
        <v>43</v>
      </c>
      <c r="C15" s="492" t="s">
        <v>44</v>
      </c>
      <c r="D15" s="486">
        <v>51.889099999999999</v>
      </c>
      <c r="E15" s="521">
        <v>0</v>
      </c>
      <c r="F15" s="521">
        <v>0</v>
      </c>
      <c r="G15" s="521">
        <v>0</v>
      </c>
      <c r="H15" s="521"/>
      <c r="I15" s="521">
        <v>0</v>
      </c>
      <c r="J15" s="521">
        <v>0</v>
      </c>
      <c r="K15" s="521">
        <v>0</v>
      </c>
      <c r="L15" s="521">
        <v>51.889099999999999</v>
      </c>
      <c r="M15" s="521">
        <v>0</v>
      </c>
      <c r="N15" s="521">
        <v>0</v>
      </c>
      <c r="O15" s="521">
        <v>0</v>
      </c>
      <c r="P15" s="521"/>
      <c r="Q15" s="521">
        <v>0</v>
      </c>
      <c r="R15" s="521">
        <v>0</v>
      </c>
      <c r="S15" s="519">
        <v>0</v>
      </c>
      <c r="T15" s="521">
        <v>0</v>
      </c>
      <c r="U15" s="521">
        <v>0</v>
      </c>
      <c r="V15" s="521">
        <v>0</v>
      </c>
      <c r="W15" s="521">
        <v>0</v>
      </c>
      <c r="X15" s="521">
        <v>0</v>
      </c>
      <c r="Y15" s="521">
        <v>0</v>
      </c>
      <c r="Z15" s="521">
        <v>0</v>
      </c>
      <c r="AA15" s="521">
        <v>0</v>
      </c>
      <c r="AB15" s="521">
        <v>0</v>
      </c>
      <c r="AC15" s="521">
        <v>0</v>
      </c>
      <c r="AD15" s="521">
        <v>0</v>
      </c>
      <c r="AE15" s="521"/>
      <c r="AF15" s="521"/>
      <c r="AG15" s="521"/>
      <c r="AH15" s="521">
        <v>0</v>
      </c>
      <c r="AI15" s="521">
        <v>0</v>
      </c>
      <c r="AJ15" s="521">
        <v>0</v>
      </c>
      <c r="AK15" s="521">
        <v>0</v>
      </c>
      <c r="AL15" s="521">
        <v>0</v>
      </c>
      <c r="AM15" s="521"/>
      <c r="AN15" s="521">
        <v>0</v>
      </c>
      <c r="AO15" s="521">
        <v>0</v>
      </c>
      <c r="AP15" s="521">
        <v>0</v>
      </c>
      <c r="AQ15" s="521">
        <v>0</v>
      </c>
      <c r="AR15" s="521">
        <v>0</v>
      </c>
      <c r="AS15" s="521">
        <v>0</v>
      </c>
      <c r="AT15" s="521"/>
      <c r="AU15" s="521"/>
      <c r="AV15" s="521">
        <v>0</v>
      </c>
      <c r="AW15" s="521">
        <v>0</v>
      </c>
      <c r="AX15" s="521">
        <v>0</v>
      </c>
      <c r="AY15" s="521">
        <v>0</v>
      </c>
      <c r="AZ15" s="521">
        <v>0</v>
      </c>
      <c r="BA15" s="521">
        <v>0</v>
      </c>
      <c r="BB15" s="521">
        <v>0</v>
      </c>
      <c r="BC15" s="521">
        <v>0</v>
      </c>
      <c r="BD15" s="521">
        <v>0</v>
      </c>
      <c r="BE15" s="521">
        <v>0</v>
      </c>
      <c r="BF15" s="521">
        <v>0</v>
      </c>
      <c r="BG15" s="521">
        <v>0</v>
      </c>
      <c r="BH15" s="521">
        <v>0</v>
      </c>
      <c r="BI15" s="521">
        <v>0</v>
      </c>
      <c r="BJ15" s="521"/>
      <c r="BK15" s="521"/>
      <c r="BL15" s="521"/>
      <c r="BM15" s="521"/>
      <c r="BN15" s="521"/>
      <c r="BO15" s="521">
        <v>0</v>
      </c>
      <c r="BP15" s="485">
        <v>51.889099999999999</v>
      </c>
    </row>
    <row r="16" spans="1:68" s="517" customFormat="1" ht="25.05" customHeight="1" x14ac:dyDescent="0.3">
      <c r="A16" s="492" t="s">
        <v>45</v>
      </c>
      <c r="B16" s="493" t="s">
        <v>46</v>
      </c>
      <c r="C16" s="492" t="s">
        <v>47</v>
      </c>
      <c r="D16" s="486">
        <v>0</v>
      </c>
      <c r="E16" s="521">
        <v>0</v>
      </c>
      <c r="F16" s="521">
        <v>0</v>
      </c>
      <c r="G16" s="521">
        <v>0</v>
      </c>
      <c r="H16" s="521"/>
      <c r="I16" s="521">
        <v>0</v>
      </c>
      <c r="J16" s="521">
        <v>0</v>
      </c>
      <c r="K16" s="521">
        <v>0</v>
      </c>
      <c r="L16" s="521">
        <v>0</v>
      </c>
      <c r="M16" s="521">
        <v>0</v>
      </c>
      <c r="N16" s="521">
        <v>0</v>
      </c>
      <c r="O16" s="521">
        <v>0</v>
      </c>
      <c r="P16" s="521"/>
      <c r="Q16" s="521">
        <v>0</v>
      </c>
      <c r="R16" s="521">
        <v>0</v>
      </c>
      <c r="S16" s="519">
        <v>0</v>
      </c>
      <c r="T16" s="521">
        <v>0</v>
      </c>
      <c r="U16" s="521">
        <v>0</v>
      </c>
      <c r="V16" s="521">
        <v>0</v>
      </c>
      <c r="W16" s="521">
        <v>0</v>
      </c>
      <c r="X16" s="521">
        <v>0</v>
      </c>
      <c r="Y16" s="521">
        <v>0</v>
      </c>
      <c r="Z16" s="521">
        <v>0</v>
      </c>
      <c r="AA16" s="521">
        <v>0</v>
      </c>
      <c r="AB16" s="521">
        <v>0</v>
      </c>
      <c r="AC16" s="521">
        <v>0</v>
      </c>
      <c r="AD16" s="521">
        <v>0</v>
      </c>
      <c r="AE16" s="521"/>
      <c r="AF16" s="521"/>
      <c r="AG16" s="521"/>
      <c r="AH16" s="521">
        <v>0</v>
      </c>
      <c r="AI16" s="521">
        <v>0</v>
      </c>
      <c r="AJ16" s="521">
        <v>0</v>
      </c>
      <c r="AK16" s="521">
        <v>0</v>
      </c>
      <c r="AL16" s="521">
        <v>0</v>
      </c>
      <c r="AM16" s="521"/>
      <c r="AN16" s="521">
        <v>0</v>
      </c>
      <c r="AO16" s="521">
        <v>0</v>
      </c>
      <c r="AP16" s="521">
        <v>0</v>
      </c>
      <c r="AQ16" s="521">
        <v>0</v>
      </c>
      <c r="AR16" s="521">
        <v>0</v>
      </c>
      <c r="AS16" s="521">
        <v>0</v>
      </c>
      <c r="AT16" s="521"/>
      <c r="AU16" s="521"/>
      <c r="AV16" s="521">
        <v>0</v>
      </c>
      <c r="AW16" s="521">
        <v>0</v>
      </c>
      <c r="AX16" s="521">
        <v>0</v>
      </c>
      <c r="AY16" s="521">
        <v>0</v>
      </c>
      <c r="AZ16" s="521">
        <v>0</v>
      </c>
      <c r="BA16" s="521">
        <v>0</v>
      </c>
      <c r="BB16" s="521">
        <v>0</v>
      </c>
      <c r="BC16" s="521">
        <v>0</v>
      </c>
      <c r="BD16" s="521">
        <v>0</v>
      </c>
      <c r="BE16" s="521">
        <v>0</v>
      </c>
      <c r="BF16" s="521">
        <v>0</v>
      </c>
      <c r="BG16" s="521">
        <v>0</v>
      </c>
      <c r="BH16" s="521">
        <v>0</v>
      </c>
      <c r="BI16" s="521">
        <v>0</v>
      </c>
      <c r="BJ16" s="521"/>
      <c r="BK16" s="521"/>
      <c r="BL16" s="521"/>
      <c r="BM16" s="521"/>
      <c r="BN16" s="521"/>
      <c r="BO16" s="521">
        <v>0</v>
      </c>
      <c r="BP16" s="485">
        <v>0</v>
      </c>
    </row>
    <row r="17" spans="1:68" s="517" customFormat="1" ht="25.05" customHeight="1" x14ac:dyDescent="0.3">
      <c r="A17" s="496"/>
      <c r="B17" s="497" t="s">
        <v>233</v>
      </c>
      <c r="C17" s="496" t="s">
        <v>49</v>
      </c>
      <c r="D17" s="486">
        <v>0</v>
      </c>
      <c r="E17" s="521">
        <v>0</v>
      </c>
      <c r="F17" s="521">
        <v>0</v>
      </c>
      <c r="G17" s="521">
        <v>0</v>
      </c>
      <c r="H17" s="521"/>
      <c r="I17" s="521">
        <v>0</v>
      </c>
      <c r="J17" s="521">
        <v>0</v>
      </c>
      <c r="K17" s="521">
        <v>0</v>
      </c>
      <c r="L17" s="521">
        <v>0</v>
      </c>
      <c r="M17" s="521">
        <v>0</v>
      </c>
      <c r="N17" s="521">
        <v>0</v>
      </c>
      <c r="O17" s="521">
        <v>0</v>
      </c>
      <c r="P17" s="521"/>
      <c r="Q17" s="521">
        <v>0</v>
      </c>
      <c r="R17" s="521">
        <v>0</v>
      </c>
      <c r="S17" s="519">
        <v>0</v>
      </c>
      <c r="T17" s="521">
        <v>0</v>
      </c>
      <c r="U17" s="521">
        <v>0</v>
      </c>
      <c r="V17" s="521">
        <v>0</v>
      </c>
      <c r="W17" s="521">
        <v>0</v>
      </c>
      <c r="X17" s="521">
        <v>0</v>
      </c>
      <c r="Y17" s="521">
        <v>0</v>
      </c>
      <c r="Z17" s="521">
        <v>0</v>
      </c>
      <c r="AA17" s="521">
        <v>0</v>
      </c>
      <c r="AB17" s="521">
        <v>0</v>
      </c>
      <c r="AC17" s="521">
        <v>0</v>
      </c>
      <c r="AD17" s="521">
        <v>0</v>
      </c>
      <c r="AE17" s="521"/>
      <c r="AF17" s="521"/>
      <c r="AG17" s="521"/>
      <c r="AH17" s="521">
        <v>0</v>
      </c>
      <c r="AI17" s="521">
        <v>0</v>
      </c>
      <c r="AJ17" s="521">
        <v>0</v>
      </c>
      <c r="AK17" s="521">
        <v>0</v>
      </c>
      <c r="AL17" s="521">
        <v>0</v>
      </c>
      <c r="AM17" s="521"/>
      <c r="AN17" s="521">
        <v>0</v>
      </c>
      <c r="AO17" s="521">
        <v>0</v>
      </c>
      <c r="AP17" s="521">
        <v>0</v>
      </c>
      <c r="AQ17" s="521">
        <v>0</v>
      </c>
      <c r="AR17" s="521">
        <v>0</v>
      </c>
      <c r="AS17" s="521">
        <v>0</v>
      </c>
      <c r="AT17" s="521"/>
      <c r="AU17" s="521"/>
      <c r="AV17" s="521">
        <v>0</v>
      </c>
      <c r="AW17" s="521">
        <v>0</v>
      </c>
      <c r="AX17" s="521">
        <v>0</v>
      </c>
      <c r="AY17" s="521">
        <v>0</v>
      </c>
      <c r="AZ17" s="521">
        <v>0</v>
      </c>
      <c r="BA17" s="521">
        <v>0</v>
      </c>
      <c r="BB17" s="521">
        <v>0</v>
      </c>
      <c r="BC17" s="521">
        <v>0</v>
      </c>
      <c r="BD17" s="521">
        <v>0</v>
      </c>
      <c r="BE17" s="521">
        <v>0</v>
      </c>
      <c r="BF17" s="521">
        <v>0</v>
      </c>
      <c r="BG17" s="521">
        <v>0</v>
      </c>
      <c r="BH17" s="521">
        <v>0</v>
      </c>
      <c r="BI17" s="521">
        <v>0</v>
      </c>
      <c r="BJ17" s="521"/>
      <c r="BK17" s="521"/>
      <c r="BL17" s="521"/>
      <c r="BM17" s="521"/>
      <c r="BN17" s="521"/>
      <c r="BO17" s="521">
        <v>0</v>
      </c>
      <c r="BP17" s="485">
        <v>0</v>
      </c>
    </row>
    <row r="18" spans="1:68" s="524" customFormat="1" ht="25.05" customHeight="1" x14ac:dyDescent="0.3">
      <c r="A18" s="498" t="s">
        <v>50</v>
      </c>
      <c r="B18" s="499" t="s">
        <v>51</v>
      </c>
      <c r="C18" s="498" t="s">
        <v>52</v>
      </c>
      <c r="D18" s="554">
        <v>513.41889399999991</v>
      </c>
      <c r="E18" s="521">
        <v>0</v>
      </c>
      <c r="F18" s="521">
        <v>0</v>
      </c>
      <c r="G18" s="521">
        <v>0</v>
      </c>
      <c r="H18" s="521"/>
      <c r="I18" s="521">
        <v>0</v>
      </c>
      <c r="J18" s="521">
        <v>1.9100000000000001</v>
      </c>
      <c r="K18" s="521">
        <v>0</v>
      </c>
      <c r="L18" s="521">
        <v>0</v>
      </c>
      <c r="M18" s="521">
        <v>0</v>
      </c>
      <c r="N18" s="521">
        <v>0</v>
      </c>
      <c r="O18" s="521">
        <v>505.32889399999999</v>
      </c>
      <c r="P18" s="521"/>
      <c r="Q18" s="521">
        <v>0</v>
      </c>
      <c r="R18" s="521">
        <v>0</v>
      </c>
      <c r="S18" s="519">
        <v>6.1799999999999988</v>
      </c>
      <c r="T18" s="521">
        <v>0</v>
      </c>
      <c r="U18" s="521">
        <v>0</v>
      </c>
      <c r="V18" s="521">
        <v>0</v>
      </c>
      <c r="W18" s="521">
        <v>0</v>
      </c>
      <c r="X18" s="521">
        <v>1.629999999999999</v>
      </c>
      <c r="Y18" s="521">
        <v>0.28000000000000003</v>
      </c>
      <c r="Z18" s="521">
        <v>0</v>
      </c>
      <c r="AA18" s="521">
        <v>0</v>
      </c>
      <c r="AB18" s="521">
        <v>0</v>
      </c>
      <c r="AC18" s="521">
        <v>0.28000000000000003</v>
      </c>
      <c r="AD18" s="521">
        <v>0</v>
      </c>
      <c r="AE18" s="521"/>
      <c r="AF18" s="521"/>
      <c r="AG18" s="521"/>
      <c r="AH18" s="521">
        <v>0</v>
      </c>
      <c r="AI18" s="521">
        <v>0</v>
      </c>
      <c r="AJ18" s="521">
        <v>5.3299999999999983</v>
      </c>
      <c r="AK18" s="521">
        <v>0</v>
      </c>
      <c r="AL18" s="521">
        <v>0</v>
      </c>
      <c r="AM18" s="521"/>
      <c r="AN18" s="521">
        <v>1.8499999999999999</v>
      </c>
      <c r="AO18" s="521">
        <v>3.4799999999999986</v>
      </c>
      <c r="AP18" s="521">
        <v>0</v>
      </c>
      <c r="AQ18" s="521">
        <v>2.16</v>
      </c>
      <c r="AR18" s="521">
        <v>1.85</v>
      </c>
      <c r="AS18" s="521">
        <v>0.31000000000000005</v>
      </c>
      <c r="AT18" s="521"/>
      <c r="AU18" s="521"/>
      <c r="AV18" s="521">
        <v>0</v>
      </c>
      <c r="AW18" s="521">
        <v>0</v>
      </c>
      <c r="AX18" s="521">
        <v>0</v>
      </c>
      <c r="AY18" s="521">
        <v>0</v>
      </c>
      <c r="AZ18" s="521">
        <v>0</v>
      </c>
      <c r="BA18" s="521">
        <v>0</v>
      </c>
      <c r="BB18" s="521">
        <v>0.04</v>
      </c>
      <c r="BC18" s="521">
        <v>0</v>
      </c>
      <c r="BD18" s="521">
        <v>0</v>
      </c>
      <c r="BE18" s="521">
        <v>0</v>
      </c>
      <c r="BF18" s="521">
        <v>0</v>
      </c>
      <c r="BG18" s="521">
        <v>0</v>
      </c>
      <c r="BH18" s="521">
        <v>0</v>
      </c>
      <c r="BI18" s="521">
        <v>0</v>
      </c>
      <c r="BJ18" s="521"/>
      <c r="BK18" s="521"/>
      <c r="BL18" s="521"/>
      <c r="BM18" s="521"/>
      <c r="BN18" s="522"/>
      <c r="BO18" s="523">
        <v>8.0899999999999981</v>
      </c>
      <c r="BP18" s="500">
        <v>525.26889399999993</v>
      </c>
    </row>
    <row r="19" spans="1:68" s="483" customFormat="1" ht="25.05" customHeight="1" x14ac:dyDescent="0.3">
      <c r="A19" s="492" t="s">
        <v>53</v>
      </c>
      <c r="B19" s="493" t="s">
        <v>54</v>
      </c>
      <c r="C19" s="492" t="s">
        <v>55</v>
      </c>
      <c r="D19" s="555">
        <v>108.74</v>
      </c>
      <c r="E19" s="521"/>
      <c r="F19" s="521"/>
      <c r="G19" s="521"/>
      <c r="H19" s="521"/>
      <c r="I19" s="521"/>
      <c r="J19" s="521"/>
      <c r="K19" s="521"/>
      <c r="L19" s="521"/>
      <c r="M19" s="521"/>
      <c r="N19" s="521"/>
      <c r="O19" s="521"/>
      <c r="P19" s="521">
        <v>108.74</v>
      </c>
      <c r="Q19" s="521"/>
      <c r="R19" s="521"/>
      <c r="S19" s="519"/>
      <c r="T19" s="521"/>
      <c r="U19" s="521"/>
      <c r="V19" s="521"/>
      <c r="W19" s="521"/>
      <c r="X19" s="521"/>
      <c r="Y19" s="521">
        <v>0</v>
      </c>
      <c r="Z19" s="521"/>
      <c r="AA19" s="521"/>
      <c r="AB19" s="521"/>
      <c r="AC19" s="521"/>
      <c r="AD19" s="521"/>
      <c r="AE19" s="521"/>
      <c r="AF19" s="521"/>
      <c r="AG19" s="521"/>
      <c r="AH19" s="521"/>
      <c r="AI19" s="521"/>
      <c r="AJ19" s="521">
        <v>0</v>
      </c>
      <c r="AK19" s="521"/>
      <c r="AL19" s="521"/>
      <c r="AM19" s="521"/>
      <c r="AN19" s="521"/>
      <c r="AO19" s="521">
        <v>0</v>
      </c>
      <c r="AP19" s="521"/>
      <c r="AQ19" s="521">
        <v>0</v>
      </c>
      <c r="AR19" s="521"/>
      <c r="AS19" s="521"/>
      <c r="AT19" s="521"/>
      <c r="AU19" s="521"/>
      <c r="AV19" s="521"/>
      <c r="AW19" s="521"/>
      <c r="AX19" s="521"/>
      <c r="AY19" s="521"/>
      <c r="AZ19" s="521"/>
      <c r="BA19" s="521">
        <v>0</v>
      </c>
      <c r="BB19" s="521"/>
      <c r="BC19" s="521"/>
      <c r="BD19" s="521"/>
      <c r="BE19" s="521">
        <v>0</v>
      </c>
      <c r="BF19" s="521"/>
      <c r="BG19" s="521"/>
      <c r="BH19" s="521"/>
      <c r="BI19" s="521"/>
      <c r="BJ19" s="521"/>
      <c r="BK19" s="521"/>
      <c r="BL19" s="521"/>
      <c r="BM19" s="521"/>
      <c r="BN19" s="501"/>
      <c r="BO19" s="521">
        <v>0</v>
      </c>
      <c r="BP19" s="485">
        <v>108.74</v>
      </c>
    </row>
    <row r="20" spans="1:68" s="517" customFormat="1" ht="25.05" customHeight="1" x14ac:dyDescent="0.3">
      <c r="A20" s="502" t="s">
        <v>56</v>
      </c>
      <c r="B20" s="503" t="s">
        <v>57</v>
      </c>
      <c r="C20" s="502" t="s">
        <v>58</v>
      </c>
      <c r="D20" s="521">
        <v>0</v>
      </c>
      <c r="E20" s="521">
        <v>0</v>
      </c>
      <c r="F20" s="521">
        <v>0</v>
      </c>
      <c r="G20" s="521">
        <v>0</v>
      </c>
      <c r="H20" s="521"/>
      <c r="I20" s="521">
        <v>0</v>
      </c>
      <c r="J20" s="521">
        <v>0</v>
      </c>
      <c r="K20" s="521">
        <v>0</v>
      </c>
      <c r="L20" s="521">
        <v>0</v>
      </c>
      <c r="M20" s="521">
        <v>0</v>
      </c>
      <c r="N20" s="521">
        <v>0</v>
      </c>
      <c r="O20" s="521">
        <v>0</v>
      </c>
      <c r="P20" s="521"/>
      <c r="Q20" s="521">
        <v>0</v>
      </c>
      <c r="R20" s="521">
        <v>0</v>
      </c>
      <c r="S20" s="519">
        <v>0</v>
      </c>
      <c r="T20" s="521">
        <v>0</v>
      </c>
      <c r="U20" s="521">
        <v>0</v>
      </c>
      <c r="V20" s="521">
        <v>0</v>
      </c>
      <c r="W20" s="521">
        <v>0</v>
      </c>
      <c r="X20" s="521">
        <v>0</v>
      </c>
      <c r="Y20" s="521">
        <v>0</v>
      </c>
      <c r="Z20" s="521">
        <v>0</v>
      </c>
      <c r="AA20" s="521">
        <v>0</v>
      </c>
      <c r="AB20" s="521">
        <v>0</v>
      </c>
      <c r="AC20" s="521">
        <v>0</v>
      </c>
      <c r="AD20" s="521">
        <v>0</v>
      </c>
      <c r="AE20" s="521"/>
      <c r="AF20" s="521"/>
      <c r="AG20" s="521"/>
      <c r="AH20" s="521">
        <v>0</v>
      </c>
      <c r="AI20" s="521">
        <v>0</v>
      </c>
      <c r="AJ20" s="521">
        <v>0</v>
      </c>
      <c r="AK20" s="521">
        <v>0</v>
      </c>
      <c r="AL20" s="521">
        <v>0</v>
      </c>
      <c r="AM20" s="521"/>
      <c r="AN20" s="521">
        <v>0</v>
      </c>
      <c r="AO20" s="521">
        <v>0</v>
      </c>
      <c r="AP20" s="521">
        <v>0</v>
      </c>
      <c r="AQ20" s="521">
        <v>0</v>
      </c>
      <c r="AR20" s="521">
        <v>0</v>
      </c>
      <c r="AS20" s="521">
        <v>0</v>
      </c>
      <c r="AT20" s="521"/>
      <c r="AU20" s="521"/>
      <c r="AV20" s="521">
        <v>0</v>
      </c>
      <c r="AW20" s="521">
        <v>0</v>
      </c>
      <c r="AX20" s="521">
        <v>0</v>
      </c>
      <c r="AY20" s="521">
        <v>0</v>
      </c>
      <c r="AZ20" s="521">
        <v>0</v>
      </c>
      <c r="BA20" s="521">
        <v>0</v>
      </c>
      <c r="BB20" s="521">
        <v>0</v>
      </c>
      <c r="BC20" s="521">
        <v>0</v>
      </c>
      <c r="BD20" s="521">
        <v>0</v>
      </c>
      <c r="BE20" s="521">
        <v>0</v>
      </c>
      <c r="BF20" s="521">
        <v>0</v>
      </c>
      <c r="BG20" s="521">
        <v>0</v>
      </c>
      <c r="BH20" s="521">
        <v>0</v>
      </c>
      <c r="BI20" s="521">
        <v>0</v>
      </c>
      <c r="BJ20" s="521"/>
      <c r="BK20" s="521"/>
      <c r="BL20" s="521"/>
      <c r="BM20" s="521"/>
      <c r="BN20" s="525"/>
      <c r="BO20" s="525">
        <v>0</v>
      </c>
      <c r="BP20" s="504">
        <v>0</v>
      </c>
    </row>
    <row r="21" spans="1:68" s="520" customFormat="1" ht="25.05" customHeight="1" x14ac:dyDescent="0.3">
      <c r="A21" s="492" t="s">
        <v>59</v>
      </c>
      <c r="B21" s="493" t="s">
        <v>60</v>
      </c>
      <c r="C21" s="492" t="s">
        <v>61</v>
      </c>
      <c r="D21" s="555">
        <v>2.5532500000000056</v>
      </c>
      <c r="E21" s="521">
        <v>0</v>
      </c>
      <c r="F21" s="521">
        <v>0</v>
      </c>
      <c r="G21" s="521">
        <v>0</v>
      </c>
      <c r="H21" s="521"/>
      <c r="I21" s="521">
        <v>0</v>
      </c>
      <c r="J21" s="521">
        <v>0</v>
      </c>
      <c r="K21" s="521">
        <v>0</v>
      </c>
      <c r="L21" s="521">
        <v>0</v>
      </c>
      <c r="M21" s="521">
        <v>0</v>
      </c>
      <c r="N21" s="521">
        <v>0</v>
      </c>
      <c r="O21" s="521">
        <v>0</v>
      </c>
      <c r="P21" s="521"/>
      <c r="Q21" s="521">
        <v>0</v>
      </c>
      <c r="R21" s="521">
        <v>2.5499999999999998</v>
      </c>
      <c r="S21" s="519">
        <v>0</v>
      </c>
      <c r="T21" s="521">
        <v>0</v>
      </c>
      <c r="U21" s="521">
        <v>0</v>
      </c>
      <c r="V21" s="521">
        <v>0</v>
      </c>
      <c r="W21" s="521">
        <v>0</v>
      </c>
      <c r="X21" s="521">
        <v>0</v>
      </c>
      <c r="Y21" s="521">
        <v>0</v>
      </c>
      <c r="Z21" s="521">
        <v>0</v>
      </c>
      <c r="AA21" s="521">
        <v>0</v>
      </c>
      <c r="AB21" s="521">
        <v>0</v>
      </c>
      <c r="AC21" s="521">
        <v>0</v>
      </c>
      <c r="AD21" s="521">
        <v>0</v>
      </c>
      <c r="AE21" s="521"/>
      <c r="AF21" s="521"/>
      <c r="AG21" s="521"/>
      <c r="AH21" s="521">
        <v>0</v>
      </c>
      <c r="AI21" s="521">
        <v>0</v>
      </c>
      <c r="AJ21" s="521">
        <v>0</v>
      </c>
      <c r="AK21" s="521">
        <v>0</v>
      </c>
      <c r="AL21" s="521">
        <v>0</v>
      </c>
      <c r="AM21" s="521"/>
      <c r="AN21" s="521">
        <v>0</v>
      </c>
      <c r="AO21" s="521">
        <v>0</v>
      </c>
      <c r="AP21" s="521">
        <v>0</v>
      </c>
      <c r="AQ21" s="521">
        <v>0</v>
      </c>
      <c r="AR21" s="521">
        <v>0</v>
      </c>
      <c r="AS21" s="521">
        <v>0</v>
      </c>
      <c r="AT21" s="521"/>
      <c r="AU21" s="521"/>
      <c r="AV21" s="521">
        <v>0</v>
      </c>
      <c r="AW21" s="521">
        <v>0</v>
      </c>
      <c r="AX21" s="521">
        <v>0</v>
      </c>
      <c r="AY21" s="521">
        <v>0</v>
      </c>
      <c r="AZ21" s="521">
        <v>0</v>
      </c>
      <c r="BA21" s="521">
        <v>0</v>
      </c>
      <c r="BB21" s="521">
        <v>0</v>
      </c>
      <c r="BC21" s="521">
        <v>0</v>
      </c>
      <c r="BD21" s="521">
        <v>0</v>
      </c>
      <c r="BE21" s="521">
        <v>0</v>
      </c>
      <c r="BF21" s="521">
        <v>0</v>
      </c>
      <c r="BG21" s="521">
        <v>0</v>
      </c>
      <c r="BH21" s="521">
        <v>0</v>
      </c>
      <c r="BI21" s="521">
        <v>0</v>
      </c>
      <c r="BJ21" s="521"/>
      <c r="BK21" s="521"/>
      <c r="BL21" s="521"/>
      <c r="BM21" s="521"/>
      <c r="BN21" s="519"/>
      <c r="BO21" s="521">
        <v>15.62</v>
      </c>
      <c r="BP21" s="485">
        <v>18.170000000000002</v>
      </c>
    </row>
    <row r="22" spans="1:68" s="517" customFormat="1" ht="25.05" customHeight="1" x14ac:dyDescent="0.3">
      <c r="A22" s="505">
        <v>2</v>
      </c>
      <c r="B22" s="506" t="s">
        <v>314</v>
      </c>
      <c r="C22" s="505" t="s">
        <v>63</v>
      </c>
      <c r="D22" s="486">
        <v>5822.1475869999995</v>
      </c>
      <c r="E22" s="521">
        <v>36.549999999999997</v>
      </c>
      <c r="F22" s="521">
        <v>0</v>
      </c>
      <c r="G22" s="521">
        <v>0</v>
      </c>
      <c r="H22" s="521"/>
      <c r="I22" s="521">
        <v>0</v>
      </c>
      <c r="J22" s="521">
        <v>14.5</v>
      </c>
      <c r="K22" s="521">
        <v>0</v>
      </c>
      <c r="L22" s="521">
        <v>0</v>
      </c>
      <c r="M22" s="521">
        <v>0</v>
      </c>
      <c r="N22" s="521">
        <v>0</v>
      </c>
      <c r="O22" s="521">
        <v>15.05</v>
      </c>
      <c r="P22" s="521"/>
      <c r="Q22" s="521">
        <v>0</v>
      </c>
      <c r="R22" s="521">
        <v>7</v>
      </c>
      <c r="S22" s="519">
        <v>5785.5975870000002</v>
      </c>
      <c r="T22" s="521">
        <v>47.025800000000004</v>
      </c>
      <c r="U22" s="521">
        <v>13.95</v>
      </c>
      <c r="V22" s="521">
        <v>1.72</v>
      </c>
      <c r="W22" s="521">
        <v>29.5</v>
      </c>
      <c r="X22" s="521">
        <v>0.1</v>
      </c>
      <c r="Y22" s="521">
        <v>7.4792000000000005</v>
      </c>
      <c r="Z22" s="521">
        <v>1.6500000000000004</v>
      </c>
      <c r="AA22" s="521">
        <v>0</v>
      </c>
      <c r="AB22" s="521">
        <v>0.4</v>
      </c>
      <c r="AC22" s="521">
        <v>5.1592000000000011</v>
      </c>
      <c r="AD22" s="521">
        <v>0</v>
      </c>
      <c r="AE22" s="521"/>
      <c r="AF22" s="521"/>
      <c r="AG22" s="521"/>
      <c r="AH22" s="521">
        <v>0</v>
      </c>
      <c r="AI22" s="521">
        <v>0.27</v>
      </c>
      <c r="AJ22" s="521">
        <v>77.190000000000012</v>
      </c>
      <c r="AK22" s="521">
        <v>6.54</v>
      </c>
      <c r="AL22" s="521">
        <v>36.230000000000004</v>
      </c>
      <c r="AM22" s="521"/>
      <c r="AN22" s="521">
        <v>17.16</v>
      </c>
      <c r="AO22" s="521">
        <v>17.260000000000002</v>
      </c>
      <c r="AP22" s="521">
        <v>0</v>
      </c>
      <c r="AQ22" s="521">
        <v>126.51</v>
      </c>
      <c r="AR22" s="521">
        <v>115.93</v>
      </c>
      <c r="AS22" s="521">
        <v>7.7000000000000011</v>
      </c>
      <c r="AT22" s="521"/>
      <c r="AU22" s="521"/>
      <c r="AV22" s="521">
        <v>1.5699999999999998</v>
      </c>
      <c r="AW22" s="521">
        <v>0</v>
      </c>
      <c r="AX22" s="521">
        <v>0.02</v>
      </c>
      <c r="AY22" s="521">
        <v>0</v>
      </c>
      <c r="AZ22" s="521">
        <v>0.5</v>
      </c>
      <c r="BA22" s="521">
        <v>0.79</v>
      </c>
      <c r="BB22" s="521">
        <v>0.52</v>
      </c>
      <c r="BC22" s="521">
        <v>0</v>
      </c>
      <c r="BD22" s="521">
        <v>0</v>
      </c>
      <c r="BE22" s="521">
        <v>0</v>
      </c>
      <c r="BF22" s="521">
        <v>0</v>
      </c>
      <c r="BG22" s="521">
        <v>0</v>
      </c>
      <c r="BH22" s="521">
        <v>0</v>
      </c>
      <c r="BI22" s="521">
        <v>0</v>
      </c>
      <c r="BJ22" s="521"/>
      <c r="BK22" s="521"/>
      <c r="BL22" s="521"/>
      <c r="BM22" s="521"/>
      <c r="BN22" s="521"/>
      <c r="BO22" s="521">
        <v>36.549999999999997</v>
      </c>
      <c r="BP22" s="485">
        <v>6544.0033570000005</v>
      </c>
    </row>
    <row r="23" spans="1:68" s="517" customFormat="1" ht="25.05" customHeight="1" x14ac:dyDescent="0.3">
      <c r="A23" s="494" t="s">
        <v>64</v>
      </c>
      <c r="B23" s="507" t="s">
        <v>65</v>
      </c>
      <c r="C23" s="494" t="s">
        <v>66</v>
      </c>
      <c r="D23" s="486">
        <v>1081.7542989999999</v>
      </c>
      <c r="E23" s="521">
        <v>7</v>
      </c>
      <c r="F23" s="521">
        <v>0</v>
      </c>
      <c r="G23" s="521">
        <v>0</v>
      </c>
      <c r="H23" s="521"/>
      <c r="I23" s="521">
        <v>0</v>
      </c>
      <c r="J23" s="521">
        <v>0</v>
      </c>
      <c r="K23" s="521">
        <v>0</v>
      </c>
      <c r="L23" s="521">
        <v>0</v>
      </c>
      <c r="M23" s="521">
        <v>0</v>
      </c>
      <c r="N23" s="521">
        <v>0</v>
      </c>
      <c r="O23" s="521">
        <v>0</v>
      </c>
      <c r="P23" s="521"/>
      <c r="Q23" s="521">
        <v>0</v>
      </c>
      <c r="R23" s="521">
        <v>7</v>
      </c>
      <c r="S23" s="519">
        <v>0</v>
      </c>
      <c r="T23" s="521">
        <v>987.944299</v>
      </c>
      <c r="U23" s="521">
        <v>0</v>
      </c>
      <c r="V23" s="521">
        <v>0.99</v>
      </c>
      <c r="W23" s="521">
        <v>0</v>
      </c>
      <c r="X23" s="521">
        <v>0</v>
      </c>
      <c r="Y23" s="521">
        <v>2</v>
      </c>
      <c r="Z23" s="521">
        <v>0</v>
      </c>
      <c r="AA23" s="521">
        <v>0</v>
      </c>
      <c r="AB23" s="521">
        <v>0.4</v>
      </c>
      <c r="AC23" s="521">
        <v>1.4500000000000002</v>
      </c>
      <c r="AD23" s="521">
        <v>0</v>
      </c>
      <c r="AE23" s="521"/>
      <c r="AF23" s="521"/>
      <c r="AG23" s="521"/>
      <c r="AH23" s="521">
        <v>0</v>
      </c>
      <c r="AI23" s="521">
        <v>0.15</v>
      </c>
      <c r="AJ23" s="521">
        <v>0.9</v>
      </c>
      <c r="AK23" s="521">
        <v>0</v>
      </c>
      <c r="AL23" s="521">
        <v>0</v>
      </c>
      <c r="AM23" s="521"/>
      <c r="AN23" s="521">
        <v>0.45</v>
      </c>
      <c r="AO23" s="521">
        <v>0.45</v>
      </c>
      <c r="AP23" s="521">
        <v>0</v>
      </c>
      <c r="AQ23" s="521">
        <v>80.86999999999999</v>
      </c>
      <c r="AR23" s="521">
        <v>76.8</v>
      </c>
      <c r="AS23" s="521">
        <v>3.3500000000000005</v>
      </c>
      <c r="AT23" s="521"/>
      <c r="AU23" s="521"/>
      <c r="AV23" s="521">
        <v>0</v>
      </c>
      <c r="AW23" s="521">
        <v>0</v>
      </c>
      <c r="AX23" s="521">
        <v>0</v>
      </c>
      <c r="AY23" s="521">
        <v>0</v>
      </c>
      <c r="AZ23" s="521">
        <v>0.5</v>
      </c>
      <c r="BA23" s="521">
        <v>0.22</v>
      </c>
      <c r="BB23" s="521">
        <v>0.35</v>
      </c>
      <c r="BC23" s="521">
        <v>0</v>
      </c>
      <c r="BD23" s="521">
        <v>0</v>
      </c>
      <c r="BE23" s="521">
        <v>0</v>
      </c>
      <c r="BF23" s="521">
        <v>0</v>
      </c>
      <c r="BG23" s="521">
        <v>0</v>
      </c>
      <c r="BH23" s="521">
        <v>0</v>
      </c>
      <c r="BI23" s="521">
        <v>0</v>
      </c>
      <c r="BJ23" s="521"/>
      <c r="BK23" s="521"/>
      <c r="BL23" s="521"/>
      <c r="BM23" s="521"/>
      <c r="BN23" s="521"/>
      <c r="BO23" s="521">
        <v>93.81</v>
      </c>
      <c r="BP23" s="485">
        <v>1097.0000990000001</v>
      </c>
    </row>
    <row r="24" spans="1:68" s="517" customFormat="1" ht="25.05" customHeight="1" x14ac:dyDescent="0.3">
      <c r="A24" s="494" t="s">
        <v>67</v>
      </c>
      <c r="B24" s="507" t="s">
        <v>68</v>
      </c>
      <c r="C24" s="494" t="s">
        <v>69</v>
      </c>
      <c r="D24" s="486">
        <v>243.53979099999998</v>
      </c>
      <c r="E24" s="521">
        <v>0</v>
      </c>
      <c r="F24" s="521">
        <v>0</v>
      </c>
      <c r="G24" s="521">
        <v>0</v>
      </c>
      <c r="H24" s="521"/>
      <c r="I24" s="521">
        <v>0</v>
      </c>
      <c r="J24" s="521">
        <v>0</v>
      </c>
      <c r="K24" s="521">
        <v>0</v>
      </c>
      <c r="L24" s="521">
        <v>0</v>
      </c>
      <c r="M24" s="521">
        <v>0</v>
      </c>
      <c r="N24" s="521">
        <v>0</v>
      </c>
      <c r="O24" s="521">
        <v>0</v>
      </c>
      <c r="P24" s="521"/>
      <c r="Q24" s="521">
        <v>0</v>
      </c>
      <c r="R24" s="521">
        <v>0</v>
      </c>
      <c r="S24" s="519">
        <v>0</v>
      </c>
      <c r="T24" s="521">
        <v>0</v>
      </c>
      <c r="U24" s="521">
        <v>215.92979099999999</v>
      </c>
      <c r="V24" s="521">
        <v>0.05</v>
      </c>
      <c r="W24" s="521">
        <v>0</v>
      </c>
      <c r="X24" s="521">
        <v>0</v>
      </c>
      <c r="Y24" s="521">
        <v>3.0500000000000003</v>
      </c>
      <c r="Z24" s="521">
        <v>0</v>
      </c>
      <c r="AA24" s="521">
        <v>0</v>
      </c>
      <c r="AB24" s="521">
        <v>0</v>
      </c>
      <c r="AC24" s="521">
        <v>3.0500000000000003</v>
      </c>
      <c r="AD24" s="521">
        <v>0</v>
      </c>
      <c r="AE24" s="521"/>
      <c r="AF24" s="521"/>
      <c r="AG24" s="521"/>
      <c r="AH24" s="521">
        <v>0</v>
      </c>
      <c r="AI24" s="521">
        <v>0</v>
      </c>
      <c r="AJ24" s="521">
        <v>10</v>
      </c>
      <c r="AK24" s="521">
        <v>0</v>
      </c>
      <c r="AL24" s="521">
        <v>10</v>
      </c>
      <c r="AM24" s="521"/>
      <c r="AN24" s="521">
        <v>0</v>
      </c>
      <c r="AO24" s="521">
        <v>0</v>
      </c>
      <c r="AP24" s="521">
        <v>0</v>
      </c>
      <c r="AQ24" s="521">
        <v>14.209999999999999</v>
      </c>
      <c r="AR24" s="521">
        <v>14</v>
      </c>
      <c r="AS24" s="521">
        <v>0</v>
      </c>
      <c r="AT24" s="521"/>
      <c r="AU24" s="521"/>
      <c r="AV24" s="521">
        <v>0.12</v>
      </c>
      <c r="AW24" s="521">
        <v>0</v>
      </c>
      <c r="AX24" s="521">
        <v>0.01</v>
      </c>
      <c r="AY24" s="521">
        <v>0</v>
      </c>
      <c r="AZ24" s="521">
        <v>0</v>
      </c>
      <c r="BA24" s="521">
        <v>0.08</v>
      </c>
      <c r="BB24" s="521">
        <v>0.16</v>
      </c>
      <c r="BC24" s="521">
        <v>0</v>
      </c>
      <c r="BD24" s="521">
        <v>0</v>
      </c>
      <c r="BE24" s="521">
        <v>0</v>
      </c>
      <c r="BF24" s="521">
        <v>0</v>
      </c>
      <c r="BG24" s="521">
        <v>0</v>
      </c>
      <c r="BH24" s="521">
        <v>0</v>
      </c>
      <c r="BI24" s="521">
        <v>0</v>
      </c>
      <c r="BJ24" s="521"/>
      <c r="BK24" s="521"/>
      <c r="BL24" s="521"/>
      <c r="BM24" s="521"/>
      <c r="BN24" s="521"/>
      <c r="BO24" s="521">
        <v>27.610000000000003</v>
      </c>
      <c r="BP24" s="485">
        <v>323.99979099999996</v>
      </c>
    </row>
    <row r="25" spans="1:68" s="517" customFormat="1" ht="25.05" customHeight="1" x14ac:dyDescent="0.3">
      <c r="A25" s="494" t="s">
        <v>70</v>
      </c>
      <c r="B25" s="507" t="s">
        <v>71</v>
      </c>
      <c r="C25" s="494" t="s">
        <v>72</v>
      </c>
      <c r="D25" s="486">
        <v>18.76925</v>
      </c>
      <c r="E25" s="521">
        <v>0.05</v>
      </c>
      <c r="F25" s="521">
        <v>0</v>
      </c>
      <c r="G25" s="521">
        <v>0</v>
      </c>
      <c r="H25" s="521"/>
      <c r="I25" s="521">
        <v>0</v>
      </c>
      <c r="J25" s="521">
        <v>0</v>
      </c>
      <c r="K25" s="521">
        <v>0</v>
      </c>
      <c r="L25" s="521">
        <v>0</v>
      </c>
      <c r="M25" s="521">
        <v>0</v>
      </c>
      <c r="N25" s="521">
        <v>0</v>
      </c>
      <c r="O25" s="521">
        <v>0.05</v>
      </c>
      <c r="P25" s="521"/>
      <c r="Q25" s="521">
        <v>0</v>
      </c>
      <c r="R25" s="521">
        <v>0</v>
      </c>
      <c r="S25" s="519">
        <v>0</v>
      </c>
      <c r="T25" s="521">
        <v>0.45999999999999996</v>
      </c>
      <c r="U25" s="521">
        <v>0</v>
      </c>
      <c r="V25" s="521">
        <v>15.209250000000001</v>
      </c>
      <c r="W25" s="521">
        <v>0</v>
      </c>
      <c r="X25" s="521">
        <v>0</v>
      </c>
      <c r="Y25" s="521">
        <v>0.39999999999999997</v>
      </c>
      <c r="Z25" s="521">
        <v>0.39999999999999997</v>
      </c>
      <c r="AA25" s="521">
        <v>0</v>
      </c>
      <c r="AB25" s="521">
        <v>0</v>
      </c>
      <c r="AC25" s="521">
        <v>0</v>
      </c>
      <c r="AD25" s="521">
        <v>0</v>
      </c>
      <c r="AE25" s="521"/>
      <c r="AF25" s="521"/>
      <c r="AG25" s="521"/>
      <c r="AH25" s="521">
        <v>0</v>
      </c>
      <c r="AI25" s="521">
        <v>0</v>
      </c>
      <c r="AJ25" s="521">
        <v>4.1400000000000006</v>
      </c>
      <c r="AK25" s="521">
        <v>0</v>
      </c>
      <c r="AL25" s="521">
        <v>0</v>
      </c>
      <c r="AM25" s="521"/>
      <c r="AN25" s="521">
        <v>2.0700000000000003</v>
      </c>
      <c r="AO25" s="521">
        <v>2.0700000000000003</v>
      </c>
      <c r="AP25" s="521">
        <v>0</v>
      </c>
      <c r="AQ25" s="521">
        <v>0.1</v>
      </c>
      <c r="AR25" s="521">
        <v>0</v>
      </c>
      <c r="AS25" s="521">
        <v>0</v>
      </c>
      <c r="AT25" s="521"/>
      <c r="AU25" s="521"/>
      <c r="AV25" s="521">
        <v>0</v>
      </c>
      <c r="AW25" s="521">
        <v>0</v>
      </c>
      <c r="AX25" s="521">
        <v>0</v>
      </c>
      <c r="AY25" s="521">
        <v>0</v>
      </c>
      <c r="AZ25" s="521">
        <v>0</v>
      </c>
      <c r="BA25" s="521">
        <v>0.1</v>
      </c>
      <c r="BB25" s="521">
        <v>0</v>
      </c>
      <c r="BC25" s="521">
        <v>0</v>
      </c>
      <c r="BD25" s="521">
        <v>0</v>
      </c>
      <c r="BE25" s="521">
        <v>0</v>
      </c>
      <c r="BF25" s="521">
        <v>0</v>
      </c>
      <c r="BG25" s="521">
        <v>0</v>
      </c>
      <c r="BH25" s="521">
        <v>0</v>
      </c>
      <c r="BI25" s="521">
        <v>0</v>
      </c>
      <c r="BJ25" s="521"/>
      <c r="BK25" s="521"/>
      <c r="BL25" s="521"/>
      <c r="BM25" s="521"/>
      <c r="BN25" s="521"/>
      <c r="BO25" s="521">
        <v>3.5599999999999987</v>
      </c>
      <c r="BP25" s="485">
        <v>22.999250000000004</v>
      </c>
    </row>
    <row r="26" spans="1:68" s="517" customFormat="1" ht="25.05" customHeight="1" x14ac:dyDescent="0.3">
      <c r="A26" s="494" t="s">
        <v>73</v>
      </c>
      <c r="B26" s="507" t="s">
        <v>74</v>
      </c>
      <c r="C26" s="494" t="s">
        <v>75</v>
      </c>
      <c r="D26" s="486">
        <v>134.62164000000001</v>
      </c>
      <c r="E26" s="521">
        <v>0</v>
      </c>
      <c r="F26" s="521">
        <v>0</v>
      </c>
      <c r="G26" s="521">
        <v>0</v>
      </c>
      <c r="H26" s="521"/>
      <c r="I26" s="521">
        <v>0</v>
      </c>
      <c r="J26" s="521">
        <v>0</v>
      </c>
      <c r="K26" s="521">
        <v>0</v>
      </c>
      <c r="L26" s="521">
        <v>0</v>
      </c>
      <c r="M26" s="521">
        <v>0</v>
      </c>
      <c r="N26" s="521">
        <v>0</v>
      </c>
      <c r="O26" s="521">
        <v>0</v>
      </c>
      <c r="P26" s="521"/>
      <c r="Q26" s="521">
        <v>0</v>
      </c>
      <c r="R26" s="521">
        <v>0</v>
      </c>
      <c r="S26" s="519">
        <v>0</v>
      </c>
      <c r="T26" s="521">
        <v>0</v>
      </c>
      <c r="U26" s="521">
        <v>0</v>
      </c>
      <c r="V26" s="521">
        <v>0</v>
      </c>
      <c r="W26" s="521">
        <v>134.62164000000001</v>
      </c>
      <c r="X26" s="521">
        <v>0</v>
      </c>
      <c r="Y26" s="521">
        <v>0</v>
      </c>
      <c r="Z26" s="521">
        <v>0</v>
      </c>
      <c r="AA26" s="521">
        <v>0</v>
      </c>
      <c r="AB26" s="521">
        <v>0</v>
      </c>
      <c r="AC26" s="521">
        <v>0</v>
      </c>
      <c r="AD26" s="521">
        <v>0</v>
      </c>
      <c r="AE26" s="521"/>
      <c r="AF26" s="521"/>
      <c r="AG26" s="521"/>
      <c r="AH26" s="521">
        <v>0</v>
      </c>
      <c r="AI26" s="521">
        <v>0</v>
      </c>
      <c r="AJ26" s="521">
        <v>0</v>
      </c>
      <c r="AK26" s="521">
        <v>0</v>
      </c>
      <c r="AL26" s="521">
        <v>0</v>
      </c>
      <c r="AM26" s="521"/>
      <c r="AN26" s="521">
        <v>0</v>
      </c>
      <c r="AO26" s="521">
        <v>0</v>
      </c>
      <c r="AP26" s="521">
        <v>0</v>
      </c>
      <c r="AQ26" s="521">
        <v>0</v>
      </c>
      <c r="AR26" s="521">
        <v>0</v>
      </c>
      <c r="AS26" s="521">
        <v>0</v>
      </c>
      <c r="AT26" s="521"/>
      <c r="AU26" s="521"/>
      <c r="AV26" s="521">
        <v>0</v>
      </c>
      <c r="AW26" s="521">
        <v>0</v>
      </c>
      <c r="AX26" s="521">
        <v>0</v>
      </c>
      <c r="AY26" s="521">
        <v>0</v>
      </c>
      <c r="AZ26" s="521">
        <v>0</v>
      </c>
      <c r="BA26" s="521">
        <v>0</v>
      </c>
      <c r="BB26" s="521">
        <v>0</v>
      </c>
      <c r="BC26" s="521">
        <v>0</v>
      </c>
      <c r="BD26" s="521">
        <v>0</v>
      </c>
      <c r="BE26" s="521">
        <v>0</v>
      </c>
      <c r="BF26" s="521">
        <v>0</v>
      </c>
      <c r="BG26" s="521">
        <v>0</v>
      </c>
      <c r="BH26" s="521">
        <v>0</v>
      </c>
      <c r="BI26" s="521">
        <v>0</v>
      </c>
      <c r="BJ26" s="521"/>
      <c r="BK26" s="521"/>
      <c r="BL26" s="521"/>
      <c r="BM26" s="521"/>
      <c r="BN26" s="521"/>
      <c r="BO26" s="521">
        <v>0</v>
      </c>
      <c r="BP26" s="485">
        <v>279.99741</v>
      </c>
    </row>
    <row r="27" spans="1:68" s="517" customFormat="1" ht="25.05" customHeight="1" x14ac:dyDescent="0.3">
      <c r="A27" s="494" t="s">
        <v>76</v>
      </c>
      <c r="B27" s="507" t="s">
        <v>77</v>
      </c>
      <c r="C27" s="494" t="s">
        <v>78</v>
      </c>
      <c r="D27" s="486">
        <v>15.43421</v>
      </c>
      <c r="E27" s="521">
        <v>0</v>
      </c>
      <c r="F27" s="521">
        <v>0</v>
      </c>
      <c r="G27" s="521">
        <v>0</v>
      </c>
      <c r="H27" s="521"/>
      <c r="I27" s="521">
        <v>0</v>
      </c>
      <c r="J27" s="521">
        <v>0</v>
      </c>
      <c r="K27" s="521">
        <v>0</v>
      </c>
      <c r="L27" s="521">
        <v>0</v>
      </c>
      <c r="M27" s="521">
        <v>0</v>
      </c>
      <c r="N27" s="521">
        <v>0</v>
      </c>
      <c r="O27" s="521">
        <v>0</v>
      </c>
      <c r="P27" s="521"/>
      <c r="Q27" s="521">
        <v>0</v>
      </c>
      <c r="R27" s="521">
        <v>0</v>
      </c>
      <c r="S27" s="519">
        <v>0</v>
      </c>
      <c r="T27" s="521">
        <v>0</v>
      </c>
      <c r="U27" s="521">
        <v>0</v>
      </c>
      <c r="V27" s="521">
        <v>0</v>
      </c>
      <c r="W27" s="521">
        <v>0</v>
      </c>
      <c r="X27" s="521">
        <v>15.43421</v>
      </c>
      <c r="Y27" s="521">
        <v>0</v>
      </c>
      <c r="Z27" s="521">
        <v>0</v>
      </c>
      <c r="AA27" s="521">
        <v>0</v>
      </c>
      <c r="AB27" s="521">
        <v>0</v>
      </c>
      <c r="AC27" s="521">
        <v>0</v>
      </c>
      <c r="AD27" s="521">
        <v>0</v>
      </c>
      <c r="AE27" s="521"/>
      <c r="AF27" s="521"/>
      <c r="AG27" s="521"/>
      <c r="AH27" s="521">
        <v>0</v>
      </c>
      <c r="AI27" s="521">
        <v>0</v>
      </c>
      <c r="AJ27" s="521">
        <v>15.43421</v>
      </c>
      <c r="AK27" s="521">
        <v>0</v>
      </c>
      <c r="AL27" s="521">
        <v>0</v>
      </c>
      <c r="AM27" s="521"/>
      <c r="AN27" s="521">
        <v>0</v>
      </c>
      <c r="AO27" s="521">
        <v>15.43421</v>
      </c>
      <c r="AP27" s="521">
        <v>0</v>
      </c>
      <c r="AQ27" s="521">
        <v>0</v>
      </c>
      <c r="AR27" s="521">
        <v>0</v>
      </c>
      <c r="AS27" s="521">
        <v>0</v>
      </c>
      <c r="AT27" s="521"/>
      <c r="AU27" s="521"/>
      <c r="AV27" s="521">
        <v>0</v>
      </c>
      <c r="AW27" s="521">
        <v>0</v>
      </c>
      <c r="AX27" s="521">
        <v>0</v>
      </c>
      <c r="AY27" s="521">
        <v>0</v>
      </c>
      <c r="AZ27" s="521">
        <v>0</v>
      </c>
      <c r="BA27" s="521">
        <v>0</v>
      </c>
      <c r="BB27" s="521">
        <v>0</v>
      </c>
      <c r="BC27" s="521">
        <v>0</v>
      </c>
      <c r="BD27" s="521">
        <v>0</v>
      </c>
      <c r="BE27" s="521">
        <v>0</v>
      </c>
      <c r="BF27" s="521">
        <v>0</v>
      </c>
      <c r="BG27" s="521">
        <v>0</v>
      </c>
      <c r="BH27" s="521">
        <v>0</v>
      </c>
      <c r="BI27" s="521">
        <v>0</v>
      </c>
      <c r="BJ27" s="521"/>
      <c r="BK27" s="521"/>
      <c r="BL27" s="521"/>
      <c r="BM27" s="521"/>
      <c r="BN27" s="521"/>
      <c r="BO27" s="521">
        <v>0</v>
      </c>
      <c r="BP27" s="485">
        <v>168.00420999999992</v>
      </c>
    </row>
    <row r="28" spans="1:68" s="517" customFormat="1" ht="25.05" customHeight="1" x14ac:dyDescent="0.3">
      <c r="A28" s="494" t="s">
        <v>79</v>
      </c>
      <c r="B28" s="507" t="s">
        <v>80</v>
      </c>
      <c r="C28" s="494" t="s">
        <v>81</v>
      </c>
      <c r="D28" s="486"/>
      <c r="E28" s="521">
        <v>0</v>
      </c>
      <c r="F28" s="521">
        <v>0</v>
      </c>
      <c r="G28" s="521">
        <v>0</v>
      </c>
      <c r="H28" s="521">
        <v>0</v>
      </c>
      <c r="I28" s="521">
        <v>0</v>
      </c>
      <c r="J28" s="521">
        <v>0</v>
      </c>
      <c r="K28" s="521">
        <v>0</v>
      </c>
      <c r="L28" s="521">
        <v>0</v>
      </c>
      <c r="M28" s="521">
        <v>0</v>
      </c>
      <c r="N28" s="521">
        <v>0</v>
      </c>
      <c r="O28" s="521">
        <v>0</v>
      </c>
      <c r="P28" s="521">
        <v>0</v>
      </c>
      <c r="Q28" s="521">
        <v>0</v>
      </c>
      <c r="R28" s="521">
        <v>0</v>
      </c>
      <c r="S28" s="519">
        <v>0</v>
      </c>
      <c r="T28" s="521">
        <v>1.06</v>
      </c>
      <c r="U28" s="521">
        <v>0</v>
      </c>
      <c r="V28" s="521">
        <v>0.66999999999999993</v>
      </c>
      <c r="W28" s="521">
        <v>0</v>
      </c>
      <c r="X28" s="521">
        <v>0.1</v>
      </c>
      <c r="Y28" s="521">
        <v>-5.65</v>
      </c>
      <c r="Z28" s="521"/>
      <c r="AA28" s="521"/>
      <c r="AB28" s="521"/>
      <c r="AC28" s="521"/>
      <c r="AD28" s="521"/>
      <c r="AE28" s="521"/>
      <c r="AF28" s="521"/>
      <c r="AG28" s="521"/>
      <c r="AH28" s="521"/>
      <c r="AI28" s="521"/>
      <c r="AJ28" s="521">
        <v>2.06</v>
      </c>
      <c r="AK28" s="521">
        <v>0</v>
      </c>
      <c r="AL28" s="521">
        <v>0</v>
      </c>
      <c r="AM28" s="521">
        <v>0</v>
      </c>
      <c r="AN28" s="521">
        <v>0.98</v>
      </c>
      <c r="AO28" s="521">
        <v>1.08</v>
      </c>
      <c r="AP28" s="521">
        <v>0</v>
      </c>
      <c r="AQ28" s="521">
        <v>1.46</v>
      </c>
      <c r="AR28" s="521">
        <v>0.01</v>
      </c>
      <c r="AS28" s="521">
        <v>0</v>
      </c>
      <c r="AT28" s="521">
        <v>0</v>
      </c>
      <c r="AU28" s="521">
        <v>0</v>
      </c>
      <c r="AV28" s="521">
        <v>1.45</v>
      </c>
      <c r="AW28" s="521">
        <v>0</v>
      </c>
      <c r="AX28" s="521">
        <v>0</v>
      </c>
      <c r="AY28" s="521">
        <v>0</v>
      </c>
      <c r="AZ28" s="521">
        <v>0</v>
      </c>
      <c r="BA28" s="521">
        <v>0</v>
      </c>
      <c r="BB28" s="521">
        <v>0</v>
      </c>
      <c r="BC28" s="521">
        <v>0</v>
      </c>
      <c r="BD28" s="521">
        <v>0</v>
      </c>
      <c r="BE28" s="521">
        <v>0</v>
      </c>
      <c r="BF28" s="521">
        <v>0</v>
      </c>
      <c r="BG28" s="521">
        <v>0</v>
      </c>
      <c r="BH28" s="521">
        <v>0</v>
      </c>
      <c r="BI28" s="521">
        <v>0</v>
      </c>
      <c r="BJ28" s="521">
        <v>0</v>
      </c>
      <c r="BK28" s="521">
        <v>0</v>
      </c>
      <c r="BL28" s="521">
        <v>0</v>
      </c>
      <c r="BM28" s="521">
        <v>0</v>
      </c>
      <c r="BN28" s="521">
        <v>0</v>
      </c>
      <c r="BO28" s="521">
        <v>5.65</v>
      </c>
      <c r="BP28" s="485">
        <v>96.873751999999996</v>
      </c>
    </row>
    <row r="29" spans="1:68" s="517" customFormat="1" ht="25.05" customHeight="1" x14ac:dyDescent="0.3">
      <c r="A29" s="494" t="s">
        <v>82</v>
      </c>
      <c r="B29" s="495" t="s">
        <v>83</v>
      </c>
      <c r="C29" s="494" t="s">
        <v>84</v>
      </c>
      <c r="D29" s="486">
        <v>2.5491199999999998</v>
      </c>
      <c r="E29" s="521">
        <v>0</v>
      </c>
      <c r="F29" s="521">
        <v>0</v>
      </c>
      <c r="G29" s="521">
        <v>0</v>
      </c>
      <c r="H29" s="521"/>
      <c r="I29" s="521">
        <v>0</v>
      </c>
      <c r="J29" s="521">
        <v>0</v>
      </c>
      <c r="K29" s="521">
        <v>0</v>
      </c>
      <c r="L29" s="521">
        <v>0</v>
      </c>
      <c r="M29" s="521">
        <v>0</v>
      </c>
      <c r="N29" s="521">
        <v>0</v>
      </c>
      <c r="O29" s="521">
        <v>0</v>
      </c>
      <c r="P29" s="521"/>
      <c r="Q29" s="521">
        <v>0</v>
      </c>
      <c r="R29" s="521">
        <v>0</v>
      </c>
      <c r="S29" s="519">
        <v>0</v>
      </c>
      <c r="T29" s="521">
        <v>0</v>
      </c>
      <c r="U29" s="521">
        <v>0</v>
      </c>
      <c r="V29" s="521">
        <v>0.6</v>
      </c>
      <c r="W29" s="521">
        <v>0</v>
      </c>
      <c r="X29" s="521">
        <v>0.1</v>
      </c>
      <c r="Y29" s="521"/>
      <c r="Z29" s="521">
        <v>1.8491200000000003</v>
      </c>
      <c r="AA29" s="521">
        <v>0</v>
      </c>
      <c r="AB29" s="521">
        <v>0</v>
      </c>
      <c r="AC29" s="521">
        <v>0</v>
      </c>
      <c r="AD29" s="521">
        <v>0</v>
      </c>
      <c r="AE29" s="521"/>
      <c r="AF29" s="521"/>
      <c r="AG29" s="521"/>
      <c r="AH29" s="521">
        <v>0</v>
      </c>
      <c r="AI29" s="521">
        <v>0</v>
      </c>
      <c r="AJ29" s="521">
        <v>0.1</v>
      </c>
      <c r="AK29" s="521">
        <v>0</v>
      </c>
      <c r="AL29" s="521">
        <v>0</v>
      </c>
      <c r="AM29" s="521"/>
      <c r="AN29" s="521">
        <v>0</v>
      </c>
      <c r="AO29" s="521">
        <v>0.1</v>
      </c>
      <c r="AP29" s="521">
        <v>0</v>
      </c>
      <c r="AQ29" s="521">
        <v>0</v>
      </c>
      <c r="AR29" s="521">
        <v>0</v>
      </c>
      <c r="AS29" s="521">
        <v>0</v>
      </c>
      <c r="AT29" s="521"/>
      <c r="AU29" s="521"/>
      <c r="AV29" s="521">
        <v>0</v>
      </c>
      <c r="AW29" s="521">
        <v>0</v>
      </c>
      <c r="AX29" s="521">
        <v>0</v>
      </c>
      <c r="AY29" s="521">
        <v>0</v>
      </c>
      <c r="AZ29" s="521">
        <v>0</v>
      </c>
      <c r="BA29" s="521">
        <v>0</v>
      </c>
      <c r="BB29" s="521">
        <v>0</v>
      </c>
      <c r="BC29" s="521">
        <v>0</v>
      </c>
      <c r="BD29" s="521">
        <v>0</v>
      </c>
      <c r="BE29" s="521">
        <v>0</v>
      </c>
      <c r="BF29" s="521">
        <v>0</v>
      </c>
      <c r="BG29" s="521">
        <v>0</v>
      </c>
      <c r="BH29" s="521">
        <v>0</v>
      </c>
      <c r="BI29" s="521">
        <v>0</v>
      </c>
      <c r="BJ29" s="521"/>
      <c r="BK29" s="521"/>
      <c r="BL29" s="521"/>
      <c r="BM29" s="521"/>
      <c r="BN29" s="521"/>
      <c r="BO29" s="521">
        <v>0.7</v>
      </c>
      <c r="BP29" s="485">
        <v>4.9991199999999996</v>
      </c>
    </row>
    <row r="30" spans="1:68" s="517" customFormat="1" ht="25.05" customHeight="1" x14ac:dyDescent="0.3">
      <c r="A30" s="494" t="s">
        <v>85</v>
      </c>
      <c r="B30" s="495" t="s">
        <v>86</v>
      </c>
      <c r="C30" s="494" t="s">
        <v>87</v>
      </c>
      <c r="D30" s="486">
        <v>2.5792000000000002</v>
      </c>
      <c r="E30" s="521">
        <v>0</v>
      </c>
      <c r="F30" s="521">
        <v>0</v>
      </c>
      <c r="G30" s="521">
        <v>0</v>
      </c>
      <c r="H30" s="521"/>
      <c r="I30" s="521">
        <v>0</v>
      </c>
      <c r="J30" s="521">
        <v>0</v>
      </c>
      <c r="K30" s="521">
        <v>0</v>
      </c>
      <c r="L30" s="521">
        <v>0</v>
      </c>
      <c r="M30" s="521">
        <v>0</v>
      </c>
      <c r="N30" s="521">
        <v>0</v>
      </c>
      <c r="O30" s="521">
        <v>0</v>
      </c>
      <c r="P30" s="521"/>
      <c r="Q30" s="521">
        <v>0</v>
      </c>
      <c r="R30" s="521">
        <v>0</v>
      </c>
      <c r="S30" s="519">
        <v>0</v>
      </c>
      <c r="T30" s="521">
        <v>0</v>
      </c>
      <c r="U30" s="521">
        <v>0</v>
      </c>
      <c r="V30" s="521">
        <v>0</v>
      </c>
      <c r="W30" s="521">
        <v>0</v>
      </c>
      <c r="X30" s="521">
        <v>0</v>
      </c>
      <c r="Y30" s="521"/>
      <c r="Z30" s="521">
        <v>0</v>
      </c>
      <c r="AA30" s="521">
        <v>2.5792000000000002</v>
      </c>
      <c r="AB30" s="521">
        <v>0</v>
      </c>
      <c r="AC30" s="521">
        <v>0</v>
      </c>
      <c r="AD30" s="521">
        <v>0</v>
      </c>
      <c r="AE30" s="521"/>
      <c r="AF30" s="521"/>
      <c r="AG30" s="521"/>
      <c r="AH30" s="521">
        <v>0</v>
      </c>
      <c r="AI30" s="521">
        <v>0</v>
      </c>
      <c r="AJ30" s="521">
        <v>0</v>
      </c>
      <c r="AK30" s="521">
        <v>0</v>
      </c>
      <c r="AL30" s="521">
        <v>0</v>
      </c>
      <c r="AM30" s="521"/>
      <c r="AN30" s="521">
        <v>0</v>
      </c>
      <c r="AO30" s="521">
        <v>0</v>
      </c>
      <c r="AP30" s="521">
        <v>0</v>
      </c>
      <c r="AQ30" s="521">
        <v>0</v>
      </c>
      <c r="AR30" s="521">
        <v>0</v>
      </c>
      <c r="AS30" s="521">
        <v>0</v>
      </c>
      <c r="AT30" s="521"/>
      <c r="AU30" s="521"/>
      <c r="AV30" s="521">
        <v>0</v>
      </c>
      <c r="AW30" s="521">
        <v>0</v>
      </c>
      <c r="AX30" s="521">
        <v>0</v>
      </c>
      <c r="AY30" s="521">
        <v>0</v>
      </c>
      <c r="AZ30" s="521">
        <v>0</v>
      </c>
      <c r="BA30" s="521">
        <v>0</v>
      </c>
      <c r="BB30" s="521">
        <v>0</v>
      </c>
      <c r="BC30" s="521">
        <v>0</v>
      </c>
      <c r="BD30" s="521">
        <v>0</v>
      </c>
      <c r="BE30" s="521">
        <v>0</v>
      </c>
      <c r="BF30" s="521">
        <v>0</v>
      </c>
      <c r="BG30" s="521">
        <v>0</v>
      </c>
      <c r="BH30" s="521">
        <v>0</v>
      </c>
      <c r="BI30" s="521">
        <v>0</v>
      </c>
      <c r="BJ30" s="521"/>
      <c r="BK30" s="521"/>
      <c r="BL30" s="521"/>
      <c r="BM30" s="521"/>
      <c r="BN30" s="521"/>
      <c r="BO30" s="521">
        <v>0</v>
      </c>
      <c r="BP30" s="485">
        <v>4.9792000000000005</v>
      </c>
    </row>
    <row r="31" spans="1:68" s="517" customFormat="1" ht="25.05" customHeight="1" x14ac:dyDescent="0.3">
      <c r="A31" s="494" t="s">
        <v>88</v>
      </c>
      <c r="B31" s="495" t="s">
        <v>89</v>
      </c>
      <c r="C31" s="494" t="s">
        <v>90</v>
      </c>
      <c r="D31" s="486">
        <v>7.3609299999999998</v>
      </c>
      <c r="E31" s="521">
        <v>0</v>
      </c>
      <c r="F31" s="521">
        <v>0</v>
      </c>
      <c r="G31" s="521">
        <v>0</v>
      </c>
      <c r="H31" s="521"/>
      <c r="I31" s="521">
        <v>0</v>
      </c>
      <c r="J31" s="521">
        <v>0</v>
      </c>
      <c r="K31" s="521">
        <v>0</v>
      </c>
      <c r="L31" s="521">
        <v>0</v>
      </c>
      <c r="M31" s="521">
        <v>0</v>
      </c>
      <c r="N31" s="521">
        <v>0</v>
      </c>
      <c r="O31" s="521">
        <v>0</v>
      </c>
      <c r="P31" s="521"/>
      <c r="Q31" s="521">
        <v>0</v>
      </c>
      <c r="R31" s="521">
        <v>0</v>
      </c>
      <c r="S31" s="519">
        <v>0</v>
      </c>
      <c r="T31" s="521">
        <v>7.0000000000000007E-2</v>
      </c>
      <c r="U31" s="521">
        <v>0</v>
      </c>
      <c r="V31" s="521">
        <v>0</v>
      </c>
      <c r="W31" s="521">
        <v>0</v>
      </c>
      <c r="X31" s="521">
        <v>0</v>
      </c>
      <c r="Y31" s="521">
        <v>0.31</v>
      </c>
      <c r="Z31" s="521">
        <v>0</v>
      </c>
      <c r="AA31" s="521">
        <v>0</v>
      </c>
      <c r="AB31" s="521">
        <v>6.7609300000000001</v>
      </c>
      <c r="AC31" s="521">
        <v>0.31</v>
      </c>
      <c r="AD31" s="521">
        <v>0</v>
      </c>
      <c r="AE31" s="521"/>
      <c r="AF31" s="521"/>
      <c r="AG31" s="521"/>
      <c r="AH31" s="521">
        <v>0</v>
      </c>
      <c r="AI31" s="521">
        <v>0</v>
      </c>
      <c r="AJ31" s="521">
        <v>0.44</v>
      </c>
      <c r="AK31" s="521">
        <v>0</v>
      </c>
      <c r="AL31" s="521">
        <v>0</v>
      </c>
      <c r="AM31" s="521"/>
      <c r="AN31" s="521">
        <v>0.22</v>
      </c>
      <c r="AO31" s="521">
        <v>0.22</v>
      </c>
      <c r="AP31" s="521">
        <v>0</v>
      </c>
      <c r="AQ31" s="521">
        <v>0</v>
      </c>
      <c r="AR31" s="521">
        <v>0</v>
      </c>
      <c r="AS31" s="521">
        <v>0</v>
      </c>
      <c r="AT31" s="521"/>
      <c r="AU31" s="521"/>
      <c r="AV31" s="521">
        <v>0</v>
      </c>
      <c r="AW31" s="521">
        <v>0</v>
      </c>
      <c r="AX31" s="521">
        <v>0</v>
      </c>
      <c r="AY31" s="521">
        <v>0</v>
      </c>
      <c r="AZ31" s="521">
        <v>0</v>
      </c>
      <c r="BA31" s="521">
        <v>0</v>
      </c>
      <c r="BB31" s="521">
        <v>0</v>
      </c>
      <c r="BC31" s="521">
        <v>0</v>
      </c>
      <c r="BD31" s="521">
        <v>0</v>
      </c>
      <c r="BE31" s="521">
        <v>0</v>
      </c>
      <c r="BF31" s="521">
        <v>0</v>
      </c>
      <c r="BG31" s="521">
        <v>0</v>
      </c>
      <c r="BH31" s="521">
        <v>0</v>
      </c>
      <c r="BI31" s="521">
        <v>0</v>
      </c>
      <c r="BJ31" s="521"/>
      <c r="BK31" s="521"/>
      <c r="BL31" s="521"/>
      <c r="BM31" s="521"/>
      <c r="BN31" s="521"/>
      <c r="BO31" s="521">
        <v>0.60000000000000009</v>
      </c>
      <c r="BP31" s="485">
        <v>10.430929999999998</v>
      </c>
    </row>
    <row r="32" spans="1:68" s="517" customFormat="1" ht="25.05" customHeight="1" x14ac:dyDescent="0.3">
      <c r="A32" s="494" t="s">
        <v>91</v>
      </c>
      <c r="B32" s="495" t="s">
        <v>92</v>
      </c>
      <c r="C32" s="494" t="s">
        <v>93</v>
      </c>
      <c r="D32" s="486">
        <v>55.877042000000003</v>
      </c>
      <c r="E32" s="521">
        <v>0</v>
      </c>
      <c r="F32" s="521">
        <v>0</v>
      </c>
      <c r="G32" s="521">
        <v>0</v>
      </c>
      <c r="H32" s="521"/>
      <c r="I32" s="521">
        <v>0</v>
      </c>
      <c r="J32" s="521">
        <v>0</v>
      </c>
      <c r="K32" s="521">
        <v>0</v>
      </c>
      <c r="L32" s="521">
        <v>0</v>
      </c>
      <c r="M32" s="521">
        <v>0</v>
      </c>
      <c r="N32" s="521">
        <v>0</v>
      </c>
      <c r="O32" s="521">
        <v>0</v>
      </c>
      <c r="P32" s="521"/>
      <c r="Q32" s="521">
        <v>0</v>
      </c>
      <c r="R32" s="521">
        <v>0</v>
      </c>
      <c r="S32" s="519">
        <v>0</v>
      </c>
      <c r="T32" s="521">
        <v>0.59</v>
      </c>
      <c r="U32" s="521">
        <v>0</v>
      </c>
      <c r="V32" s="521">
        <v>7.0000000000000007E-2</v>
      </c>
      <c r="W32" s="521">
        <v>0</v>
      </c>
      <c r="X32" s="521">
        <v>0</v>
      </c>
      <c r="Y32" s="521">
        <v>0.48</v>
      </c>
      <c r="Z32" s="521">
        <v>0.36</v>
      </c>
      <c r="AA32" s="521">
        <v>0</v>
      </c>
      <c r="AB32" s="521">
        <v>0</v>
      </c>
      <c r="AC32" s="521">
        <v>53.177042</v>
      </c>
      <c r="AD32" s="521">
        <v>0</v>
      </c>
      <c r="AE32" s="521"/>
      <c r="AF32" s="521"/>
      <c r="AG32" s="521"/>
      <c r="AH32" s="521">
        <v>0</v>
      </c>
      <c r="AI32" s="521">
        <v>0.12</v>
      </c>
      <c r="AJ32" s="521">
        <v>1.52</v>
      </c>
      <c r="AK32" s="521">
        <v>0</v>
      </c>
      <c r="AL32" s="521">
        <v>0</v>
      </c>
      <c r="AM32" s="521"/>
      <c r="AN32" s="521">
        <v>0.76</v>
      </c>
      <c r="AO32" s="521">
        <v>0.76</v>
      </c>
      <c r="AP32" s="521">
        <v>0</v>
      </c>
      <c r="AQ32" s="521">
        <v>0.21000000000000002</v>
      </c>
      <c r="AR32" s="521">
        <v>0.01</v>
      </c>
      <c r="AS32" s="521">
        <v>0</v>
      </c>
      <c r="AT32" s="521"/>
      <c r="AU32" s="521"/>
      <c r="AV32" s="521">
        <v>0.2</v>
      </c>
      <c r="AW32" s="521">
        <v>0</v>
      </c>
      <c r="AX32" s="521">
        <v>0</v>
      </c>
      <c r="AY32" s="521">
        <v>0</v>
      </c>
      <c r="AZ32" s="521">
        <v>0</v>
      </c>
      <c r="BA32" s="521">
        <v>0</v>
      </c>
      <c r="BB32" s="521">
        <v>0</v>
      </c>
      <c r="BC32" s="521">
        <v>0</v>
      </c>
      <c r="BD32" s="521">
        <v>0</v>
      </c>
      <c r="BE32" s="521">
        <v>0</v>
      </c>
      <c r="BF32" s="521">
        <v>0</v>
      </c>
      <c r="BG32" s="521">
        <v>0</v>
      </c>
      <c r="BH32" s="521">
        <v>0</v>
      </c>
      <c r="BI32" s="521">
        <v>0</v>
      </c>
      <c r="BJ32" s="521"/>
      <c r="BK32" s="521"/>
      <c r="BL32" s="521"/>
      <c r="BM32" s="521"/>
      <c r="BN32" s="521"/>
      <c r="BO32" s="521">
        <v>2.6999999999999997</v>
      </c>
      <c r="BP32" s="485">
        <v>69.996241999999995</v>
      </c>
    </row>
    <row r="33" spans="1:68" s="517" customFormat="1" ht="25.05" customHeight="1" x14ac:dyDescent="0.3">
      <c r="A33" s="494" t="s">
        <v>94</v>
      </c>
      <c r="B33" s="495" t="s">
        <v>95</v>
      </c>
      <c r="C33" s="494" t="s">
        <v>96</v>
      </c>
      <c r="D33" s="486">
        <v>5.0351600000000003</v>
      </c>
      <c r="E33" s="521">
        <v>0</v>
      </c>
      <c r="F33" s="521">
        <v>0</v>
      </c>
      <c r="G33" s="521">
        <v>0</v>
      </c>
      <c r="H33" s="521"/>
      <c r="I33" s="521">
        <v>0</v>
      </c>
      <c r="J33" s="521">
        <v>0</v>
      </c>
      <c r="K33" s="521">
        <v>0</v>
      </c>
      <c r="L33" s="521">
        <v>0</v>
      </c>
      <c r="M33" s="521">
        <v>0</v>
      </c>
      <c r="N33" s="521">
        <v>0</v>
      </c>
      <c r="O33" s="521">
        <v>0</v>
      </c>
      <c r="P33" s="521"/>
      <c r="Q33" s="521">
        <v>0</v>
      </c>
      <c r="R33" s="521">
        <v>0</v>
      </c>
      <c r="S33" s="519">
        <v>0</v>
      </c>
      <c r="T33" s="521">
        <v>0.4</v>
      </c>
      <c r="U33" s="521">
        <v>0</v>
      </c>
      <c r="V33" s="521">
        <v>0</v>
      </c>
      <c r="W33" s="521">
        <v>0</v>
      </c>
      <c r="X33" s="521">
        <v>0</v>
      </c>
      <c r="Y33" s="521"/>
      <c r="Z33" s="521">
        <v>0</v>
      </c>
      <c r="AA33" s="521">
        <v>0</v>
      </c>
      <c r="AB33" s="521">
        <v>0</v>
      </c>
      <c r="AC33" s="521">
        <v>0</v>
      </c>
      <c r="AD33" s="521">
        <v>3.3851599999999999</v>
      </c>
      <c r="AE33" s="521"/>
      <c r="AF33" s="521"/>
      <c r="AG33" s="521"/>
      <c r="AH33" s="521">
        <v>0</v>
      </c>
      <c r="AI33" s="521">
        <v>0</v>
      </c>
      <c r="AJ33" s="521">
        <v>0</v>
      </c>
      <c r="AK33" s="521">
        <v>0</v>
      </c>
      <c r="AL33" s="521">
        <v>0</v>
      </c>
      <c r="AM33" s="521"/>
      <c r="AN33" s="521">
        <v>0</v>
      </c>
      <c r="AO33" s="521">
        <v>0</v>
      </c>
      <c r="AP33" s="521">
        <v>0</v>
      </c>
      <c r="AQ33" s="521">
        <v>1.25</v>
      </c>
      <c r="AR33" s="521">
        <v>0</v>
      </c>
      <c r="AS33" s="521">
        <v>0</v>
      </c>
      <c r="AT33" s="521"/>
      <c r="AU33" s="521"/>
      <c r="AV33" s="521">
        <v>1.25</v>
      </c>
      <c r="AW33" s="521">
        <v>0</v>
      </c>
      <c r="AX33" s="521">
        <v>0</v>
      </c>
      <c r="AY33" s="521">
        <v>0</v>
      </c>
      <c r="AZ33" s="521">
        <v>0</v>
      </c>
      <c r="BA33" s="521">
        <v>0</v>
      </c>
      <c r="BB33" s="521">
        <v>0</v>
      </c>
      <c r="BC33" s="521">
        <v>0</v>
      </c>
      <c r="BD33" s="521">
        <v>0</v>
      </c>
      <c r="BE33" s="521">
        <v>0</v>
      </c>
      <c r="BF33" s="521">
        <v>0</v>
      </c>
      <c r="BG33" s="521">
        <v>0</v>
      </c>
      <c r="BH33" s="521">
        <v>0</v>
      </c>
      <c r="BI33" s="521">
        <v>0</v>
      </c>
      <c r="BJ33" s="521"/>
      <c r="BK33" s="521"/>
      <c r="BL33" s="521"/>
      <c r="BM33" s="521"/>
      <c r="BN33" s="521"/>
      <c r="BO33" s="521">
        <v>1.65</v>
      </c>
      <c r="BP33" s="485">
        <v>5.9951599999999994</v>
      </c>
    </row>
    <row r="34" spans="1:68" s="517" customFormat="1" ht="25.05" customHeight="1" x14ac:dyDescent="0.3">
      <c r="A34" s="494" t="s">
        <v>97</v>
      </c>
      <c r="B34" s="495" t="s">
        <v>98</v>
      </c>
      <c r="C34" s="494" t="s">
        <v>99</v>
      </c>
      <c r="D34" s="486">
        <v>0</v>
      </c>
      <c r="E34" s="521">
        <v>0</v>
      </c>
      <c r="F34" s="521">
        <v>0</v>
      </c>
      <c r="G34" s="521">
        <v>0</v>
      </c>
      <c r="H34" s="521"/>
      <c r="I34" s="521">
        <v>0</v>
      </c>
      <c r="J34" s="521">
        <v>0</v>
      </c>
      <c r="K34" s="521">
        <v>0</v>
      </c>
      <c r="L34" s="521">
        <v>0</v>
      </c>
      <c r="M34" s="521">
        <v>0</v>
      </c>
      <c r="N34" s="521">
        <v>0</v>
      </c>
      <c r="O34" s="521">
        <v>0</v>
      </c>
      <c r="P34" s="521"/>
      <c r="Q34" s="521">
        <v>0</v>
      </c>
      <c r="R34" s="521">
        <v>0</v>
      </c>
      <c r="S34" s="519">
        <v>0</v>
      </c>
      <c r="T34" s="521">
        <v>0</v>
      </c>
      <c r="U34" s="521">
        <v>0</v>
      </c>
      <c r="V34" s="521">
        <v>0</v>
      </c>
      <c r="W34" s="521">
        <v>0</v>
      </c>
      <c r="X34" s="521">
        <v>0</v>
      </c>
      <c r="Y34" s="521"/>
      <c r="Z34" s="521">
        <v>0</v>
      </c>
      <c r="AA34" s="521">
        <v>0</v>
      </c>
      <c r="AB34" s="521">
        <v>0</v>
      </c>
      <c r="AC34" s="521">
        <v>0</v>
      </c>
      <c r="AD34" s="521">
        <v>0</v>
      </c>
      <c r="AE34" s="521"/>
      <c r="AF34" s="521"/>
      <c r="AG34" s="521"/>
      <c r="AH34" s="521">
        <v>0</v>
      </c>
      <c r="AI34" s="521">
        <v>0</v>
      </c>
      <c r="AJ34" s="521">
        <v>0</v>
      </c>
      <c r="AK34" s="521">
        <v>0</v>
      </c>
      <c r="AL34" s="521">
        <v>0</v>
      </c>
      <c r="AM34" s="521"/>
      <c r="AN34" s="521">
        <v>0</v>
      </c>
      <c r="AO34" s="521">
        <v>0</v>
      </c>
      <c r="AP34" s="521">
        <v>0</v>
      </c>
      <c r="AQ34" s="521">
        <v>0</v>
      </c>
      <c r="AR34" s="521">
        <v>0</v>
      </c>
      <c r="AS34" s="521">
        <v>0</v>
      </c>
      <c r="AT34" s="521"/>
      <c r="AU34" s="521"/>
      <c r="AV34" s="521">
        <v>0</v>
      </c>
      <c r="AW34" s="521">
        <v>0</v>
      </c>
      <c r="AX34" s="521">
        <v>0</v>
      </c>
      <c r="AY34" s="521">
        <v>0</v>
      </c>
      <c r="AZ34" s="521">
        <v>0</v>
      </c>
      <c r="BA34" s="521">
        <v>0</v>
      </c>
      <c r="BB34" s="521">
        <v>0</v>
      </c>
      <c r="BC34" s="521">
        <v>0</v>
      </c>
      <c r="BD34" s="521">
        <v>0</v>
      </c>
      <c r="BE34" s="521">
        <v>0</v>
      </c>
      <c r="BF34" s="521">
        <v>0</v>
      </c>
      <c r="BG34" s="521">
        <v>0</v>
      </c>
      <c r="BH34" s="521">
        <v>0</v>
      </c>
      <c r="BI34" s="521">
        <v>0</v>
      </c>
      <c r="BJ34" s="521"/>
      <c r="BK34" s="521"/>
      <c r="BL34" s="521"/>
      <c r="BM34" s="521"/>
      <c r="BN34" s="521"/>
      <c r="BO34" s="521">
        <v>0</v>
      </c>
      <c r="BP34" s="485">
        <v>0</v>
      </c>
    </row>
    <row r="35" spans="1:68" s="517" customFormat="1" ht="25.05" customHeight="1" x14ac:dyDescent="0.3">
      <c r="A35" s="494" t="s">
        <v>100</v>
      </c>
      <c r="B35" s="495" t="s">
        <v>101</v>
      </c>
      <c r="C35" s="494" t="s">
        <v>102</v>
      </c>
      <c r="D35" s="486"/>
      <c r="E35" s="521"/>
      <c r="F35" s="521"/>
      <c r="G35" s="521"/>
      <c r="H35" s="521"/>
      <c r="I35" s="521"/>
      <c r="J35" s="521"/>
      <c r="K35" s="521"/>
      <c r="L35" s="521"/>
      <c r="M35" s="521"/>
      <c r="N35" s="521"/>
      <c r="O35" s="521"/>
      <c r="P35" s="521"/>
      <c r="Q35" s="521"/>
      <c r="R35" s="521"/>
      <c r="S35" s="519"/>
      <c r="T35" s="521"/>
      <c r="U35" s="521"/>
      <c r="V35" s="521"/>
      <c r="W35" s="521"/>
      <c r="X35" s="521"/>
      <c r="Y35" s="521"/>
      <c r="Z35" s="521"/>
      <c r="AA35" s="521"/>
      <c r="AB35" s="521"/>
      <c r="AC35" s="521"/>
      <c r="AD35" s="521"/>
      <c r="AE35" s="521"/>
      <c r="AF35" s="521"/>
      <c r="AG35" s="521"/>
      <c r="AH35" s="521"/>
      <c r="AI35" s="521"/>
      <c r="AJ35" s="521">
        <v>0</v>
      </c>
      <c r="AK35" s="521"/>
      <c r="AL35" s="521"/>
      <c r="AM35" s="521"/>
      <c r="AN35" s="521"/>
      <c r="AO35" s="521">
        <v>0</v>
      </c>
      <c r="AP35" s="521"/>
      <c r="AQ35" s="521">
        <v>0</v>
      </c>
      <c r="AR35" s="521"/>
      <c r="AS35" s="521"/>
      <c r="AT35" s="521"/>
      <c r="AU35" s="521"/>
      <c r="AV35" s="521"/>
      <c r="AW35" s="521"/>
      <c r="AX35" s="521"/>
      <c r="AY35" s="521"/>
      <c r="AZ35" s="521"/>
      <c r="BA35" s="521">
        <v>0</v>
      </c>
      <c r="BB35" s="521"/>
      <c r="BC35" s="521"/>
      <c r="BD35" s="521"/>
      <c r="BE35" s="521">
        <v>0</v>
      </c>
      <c r="BF35" s="521"/>
      <c r="BG35" s="521"/>
      <c r="BH35" s="521"/>
      <c r="BI35" s="521"/>
      <c r="BJ35" s="521"/>
      <c r="BK35" s="521"/>
      <c r="BL35" s="521"/>
      <c r="BM35" s="521"/>
      <c r="BN35" s="521"/>
      <c r="BO35" s="521"/>
      <c r="BP35" s="485"/>
    </row>
    <row r="36" spans="1:68" s="517" customFormat="1" ht="25.05" customHeight="1" x14ac:dyDescent="0.3">
      <c r="A36" s="494" t="s">
        <v>103</v>
      </c>
      <c r="B36" s="495" t="s">
        <v>104</v>
      </c>
      <c r="C36" s="494" t="s">
        <v>105</v>
      </c>
      <c r="D36" s="486"/>
      <c r="E36" s="521"/>
      <c r="F36" s="521"/>
      <c r="G36" s="521"/>
      <c r="H36" s="521"/>
      <c r="I36" s="521"/>
      <c r="J36" s="521"/>
      <c r="K36" s="521"/>
      <c r="L36" s="521"/>
      <c r="M36" s="521"/>
      <c r="N36" s="521"/>
      <c r="O36" s="521"/>
      <c r="P36" s="521"/>
      <c r="Q36" s="521"/>
      <c r="R36" s="521"/>
      <c r="S36" s="519"/>
      <c r="T36" s="521"/>
      <c r="U36" s="521"/>
      <c r="V36" s="521"/>
      <c r="W36" s="521"/>
      <c r="X36" s="521"/>
      <c r="Y36" s="521"/>
      <c r="Z36" s="521"/>
      <c r="AA36" s="521"/>
      <c r="AB36" s="521"/>
      <c r="AC36" s="521"/>
      <c r="AD36" s="521"/>
      <c r="AE36" s="521"/>
      <c r="AF36" s="521"/>
      <c r="AG36" s="521"/>
      <c r="AH36" s="521"/>
      <c r="AI36" s="521"/>
      <c r="AJ36" s="521">
        <v>0</v>
      </c>
      <c r="AK36" s="521"/>
      <c r="AL36" s="521"/>
      <c r="AM36" s="521"/>
      <c r="AN36" s="521"/>
      <c r="AO36" s="521">
        <v>0</v>
      </c>
      <c r="AP36" s="521"/>
      <c r="AQ36" s="521">
        <v>0</v>
      </c>
      <c r="AR36" s="521"/>
      <c r="AS36" s="521"/>
      <c r="AT36" s="521"/>
      <c r="AU36" s="521"/>
      <c r="AV36" s="521"/>
      <c r="AW36" s="521"/>
      <c r="AX36" s="521"/>
      <c r="AY36" s="521"/>
      <c r="AZ36" s="521"/>
      <c r="BA36" s="521">
        <v>0</v>
      </c>
      <c r="BB36" s="521"/>
      <c r="BC36" s="521"/>
      <c r="BD36" s="521"/>
      <c r="BE36" s="521">
        <v>0</v>
      </c>
      <c r="BF36" s="521"/>
      <c r="BG36" s="521"/>
      <c r="BH36" s="521"/>
      <c r="BI36" s="521"/>
      <c r="BJ36" s="521"/>
      <c r="BK36" s="521"/>
      <c r="BL36" s="521"/>
      <c r="BM36" s="521"/>
      <c r="BN36" s="521"/>
      <c r="BO36" s="521"/>
      <c r="BP36" s="485"/>
    </row>
    <row r="37" spans="1:68" s="517" customFormat="1" ht="25.05" customHeight="1" x14ac:dyDescent="0.3">
      <c r="A37" s="494" t="s">
        <v>106</v>
      </c>
      <c r="B37" s="495" t="s">
        <v>107</v>
      </c>
      <c r="C37" s="494" t="s">
        <v>108</v>
      </c>
      <c r="D37" s="486">
        <v>0</v>
      </c>
      <c r="E37" s="521">
        <v>0</v>
      </c>
      <c r="F37" s="521">
        <v>0</v>
      </c>
      <c r="G37" s="521">
        <v>0</v>
      </c>
      <c r="H37" s="521"/>
      <c r="I37" s="521">
        <v>0</v>
      </c>
      <c r="J37" s="521">
        <v>0</v>
      </c>
      <c r="K37" s="521">
        <v>0</v>
      </c>
      <c r="L37" s="521">
        <v>0</v>
      </c>
      <c r="M37" s="521">
        <v>0</v>
      </c>
      <c r="N37" s="521">
        <v>0</v>
      </c>
      <c r="O37" s="521">
        <v>0</v>
      </c>
      <c r="P37" s="521"/>
      <c r="Q37" s="521">
        <v>0</v>
      </c>
      <c r="R37" s="521">
        <v>0</v>
      </c>
      <c r="S37" s="519">
        <v>0</v>
      </c>
      <c r="T37" s="521">
        <v>0</v>
      </c>
      <c r="U37" s="521">
        <v>0</v>
      </c>
      <c r="V37" s="521">
        <v>0</v>
      </c>
      <c r="W37" s="521">
        <v>0</v>
      </c>
      <c r="X37" s="521">
        <v>0</v>
      </c>
      <c r="Y37" s="521"/>
      <c r="Z37" s="521">
        <v>0</v>
      </c>
      <c r="AA37" s="521">
        <v>0</v>
      </c>
      <c r="AB37" s="521">
        <v>0</v>
      </c>
      <c r="AC37" s="521">
        <v>0</v>
      </c>
      <c r="AD37" s="521">
        <v>0</v>
      </c>
      <c r="AE37" s="521"/>
      <c r="AF37" s="521"/>
      <c r="AG37" s="521"/>
      <c r="AH37" s="521">
        <v>0</v>
      </c>
      <c r="AI37" s="521">
        <v>0</v>
      </c>
      <c r="AJ37" s="521">
        <v>0</v>
      </c>
      <c r="AK37" s="521">
        <v>0</v>
      </c>
      <c r="AL37" s="521">
        <v>0</v>
      </c>
      <c r="AM37" s="521"/>
      <c r="AN37" s="521">
        <v>0</v>
      </c>
      <c r="AO37" s="521">
        <v>0</v>
      </c>
      <c r="AP37" s="521">
        <v>0</v>
      </c>
      <c r="AQ37" s="521">
        <v>0</v>
      </c>
      <c r="AR37" s="521">
        <v>0</v>
      </c>
      <c r="AS37" s="521">
        <v>0</v>
      </c>
      <c r="AT37" s="521"/>
      <c r="AU37" s="521"/>
      <c r="AV37" s="521">
        <v>0</v>
      </c>
      <c r="AW37" s="521">
        <v>0</v>
      </c>
      <c r="AX37" s="521">
        <v>0</v>
      </c>
      <c r="AY37" s="521">
        <v>0</v>
      </c>
      <c r="AZ37" s="521">
        <v>0</v>
      </c>
      <c r="BA37" s="521">
        <v>0</v>
      </c>
      <c r="BB37" s="521">
        <v>0</v>
      </c>
      <c r="BC37" s="521">
        <v>0</v>
      </c>
      <c r="BD37" s="521">
        <v>0</v>
      </c>
      <c r="BE37" s="521">
        <v>0</v>
      </c>
      <c r="BF37" s="521">
        <v>0</v>
      </c>
      <c r="BG37" s="521">
        <v>0</v>
      </c>
      <c r="BH37" s="521">
        <v>0</v>
      </c>
      <c r="BI37" s="521">
        <v>0</v>
      </c>
      <c r="BJ37" s="521"/>
      <c r="BK37" s="521"/>
      <c r="BL37" s="521"/>
      <c r="BM37" s="521"/>
      <c r="BN37" s="521"/>
      <c r="BO37" s="521">
        <v>0</v>
      </c>
      <c r="BP37" s="485">
        <v>0</v>
      </c>
    </row>
    <row r="38" spans="1:68" s="517" customFormat="1" ht="25.05" customHeight="1" x14ac:dyDescent="0.3">
      <c r="A38" s="494" t="s">
        <v>109</v>
      </c>
      <c r="B38" s="495" t="s">
        <v>110</v>
      </c>
      <c r="C38" s="494" t="s">
        <v>111</v>
      </c>
      <c r="D38" s="486">
        <v>0.2031</v>
      </c>
      <c r="E38" s="521">
        <v>0</v>
      </c>
      <c r="F38" s="521">
        <v>0</v>
      </c>
      <c r="G38" s="521">
        <v>0</v>
      </c>
      <c r="H38" s="521"/>
      <c r="I38" s="521">
        <v>0</v>
      </c>
      <c r="J38" s="521">
        <v>0</v>
      </c>
      <c r="K38" s="521">
        <v>0</v>
      </c>
      <c r="L38" s="521">
        <v>0</v>
      </c>
      <c r="M38" s="521">
        <v>0</v>
      </c>
      <c r="N38" s="521">
        <v>0</v>
      </c>
      <c r="O38" s="521">
        <v>0</v>
      </c>
      <c r="P38" s="521"/>
      <c r="Q38" s="521">
        <v>0</v>
      </c>
      <c r="R38" s="521">
        <v>0</v>
      </c>
      <c r="S38" s="519">
        <v>0</v>
      </c>
      <c r="T38" s="521">
        <v>0</v>
      </c>
      <c r="U38" s="521">
        <v>0</v>
      </c>
      <c r="V38" s="521">
        <v>0</v>
      </c>
      <c r="W38" s="521">
        <v>0</v>
      </c>
      <c r="X38" s="521">
        <v>0</v>
      </c>
      <c r="Y38" s="521"/>
      <c r="Z38" s="521">
        <v>0</v>
      </c>
      <c r="AA38" s="521">
        <v>0</v>
      </c>
      <c r="AB38" s="521">
        <v>0</v>
      </c>
      <c r="AC38" s="521">
        <v>0</v>
      </c>
      <c r="AD38" s="521">
        <v>0</v>
      </c>
      <c r="AE38" s="521"/>
      <c r="AF38" s="521"/>
      <c r="AG38" s="521"/>
      <c r="AH38" s="521">
        <v>0</v>
      </c>
      <c r="AI38" s="521">
        <v>0.2031</v>
      </c>
      <c r="AJ38" s="521">
        <v>0</v>
      </c>
      <c r="AK38" s="521">
        <v>0</v>
      </c>
      <c r="AL38" s="521">
        <v>0</v>
      </c>
      <c r="AM38" s="521"/>
      <c r="AN38" s="521">
        <v>0</v>
      </c>
      <c r="AO38" s="521">
        <v>0</v>
      </c>
      <c r="AP38" s="521">
        <v>0</v>
      </c>
      <c r="AQ38" s="521">
        <v>0</v>
      </c>
      <c r="AR38" s="521">
        <v>0</v>
      </c>
      <c r="AS38" s="521">
        <v>0</v>
      </c>
      <c r="AT38" s="521"/>
      <c r="AU38" s="521"/>
      <c r="AV38" s="521">
        <v>0</v>
      </c>
      <c r="AW38" s="521">
        <v>0</v>
      </c>
      <c r="AX38" s="521">
        <v>0</v>
      </c>
      <c r="AY38" s="521">
        <v>0</v>
      </c>
      <c r="AZ38" s="521">
        <v>0</v>
      </c>
      <c r="BA38" s="521">
        <v>0</v>
      </c>
      <c r="BB38" s="521">
        <v>0</v>
      </c>
      <c r="BC38" s="521">
        <v>0</v>
      </c>
      <c r="BD38" s="521">
        <v>0</v>
      </c>
      <c r="BE38" s="521">
        <v>0</v>
      </c>
      <c r="BF38" s="521">
        <v>0</v>
      </c>
      <c r="BG38" s="521">
        <v>0</v>
      </c>
      <c r="BH38" s="521">
        <v>0</v>
      </c>
      <c r="BI38" s="521">
        <v>0</v>
      </c>
      <c r="BJ38" s="521"/>
      <c r="BK38" s="521"/>
      <c r="BL38" s="521"/>
      <c r="BM38" s="521"/>
      <c r="BN38" s="521"/>
      <c r="BO38" s="521">
        <v>0</v>
      </c>
      <c r="BP38" s="485">
        <v>0.47309999999999997</v>
      </c>
    </row>
    <row r="39" spans="1:68" s="517" customFormat="1" ht="25.05" customHeight="1" x14ac:dyDescent="0.3">
      <c r="A39" s="494" t="s">
        <v>112</v>
      </c>
      <c r="B39" s="507" t="s">
        <v>113</v>
      </c>
      <c r="C39" s="494" t="s">
        <v>114</v>
      </c>
      <c r="D39" s="486"/>
      <c r="E39" s="521">
        <v>0</v>
      </c>
      <c r="F39" s="521">
        <v>0</v>
      </c>
      <c r="G39" s="521">
        <v>0</v>
      </c>
      <c r="H39" s="521">
        <v>0</v>
      </c>
      <c r="I39" s="521">
        <v>0</v>
      </c>
      <c r="J39" s="521">
        <v>0</v>
      </c>
      <c r="K39" s="521">
        <v>0</v>
      </c>
      <c r="L39" s="521">
        <v>0</v>
      </c>
      <c r="M39" s="521">
        <v>0</v>
      </c>
      <c r="N39" s="521">
        <v>0</v>
      </c>
      <c r="O39" s="521">
        <v>0</v>
      </c>
      <c r="P39" s="521">
        <v>0</v>
      </c>
      <c r="Q39" s="521">
        <v>0</v>
      </c>
      <c r="R39" s="521">
        <v>0</v>
      </c>
      <c r="S39" s="519">
        <v>0</v>
      </c>
      <c r="T39" s="521">
        <v>18.79</v>
      </c>
      <c r="U39" s="521">
        <v>1.74</v>
      </c>
      <c r="V39" s="521">
        <v>0.01</v>
      </c>
      <c r="W39" s="521">
        <v>0</v>
      </c>
      <c r="X39" s="521">
        <v>0</v>
      </c>
      <c r="Y39" s="521">
        <v>0</v>
      </c>
      <c r="Z39" s="521">
        <v>0</v>
      </c>
      <c r="AA39" s="521">
        <v>0</v>
      </c>
      <c r="AB39" s="521">
        <v>0</v>
      </c>
      <c r="AC39" s="521">
        <v>0</v>
      </c>
      <c r="AD39" s="521">
        <v>0</v>
      </c>
      <c r="AE39" s="521">
        <v>0</v>
      </c>
      <c r="AF39" s="521">
        <v>0</v>
      </c>
      <c r="AG39" s="521">
        <v>0</v>
      </c>
      <c r="AH39" s="521">
        <v>0</v>
      </c>
      <c r="AI39" s="521">
        <v>0</v>
      </c>
      <c r="AJ39" s="521">
        <v>-28</v>
      </c>
      <c r="AK39" s="521"/>
      <c r="AL39" s="521"/>
      <c r="AM39" s="521"/>
      <c r="AN39" s="521"/>
      <c r="AO39" s="521"/>
      <c r="AP39" s="521"/>
      <c r="AQ39" s="521">
        <v>0.71</v>
      </c>
      <c r="AR39" s="521">
        <v>0.31</v>
      </c>
      <c r="AS39" s="521">
        <v>0.4</v>
      </c>
      <c r="AT39" s="521">
        <v>0</v>
      </c>
      <c r="AU39" s="521">
        <v>0</v>
      </c>
      <c r="AV39" s="521">
        <v>0</v>
      </c>
      <c r="AW39" s="521">
        <v>0</v>
      </c>
      <c r="AX39" s="521">
        <v>0</v>
      </c>
      <c r="AY39" s="521">
        <v>0</v>
      </c>
      <c r="AZ39" s="521">
        <v>0</v>
      </c>
      <c r="BA39" s="521">
        <v>0</v>
      </c>
      <c r="BB39" s="521">
        <v>0</v>
      </c>
      <c r="BC39" s="521">
        <v>0</v>
      </c>
      <c r="BD39" s="521">
        <v>0</v>
      </c>
      <c r="BE39" s="521">
        <v>0</v>
      </c>
      <c r="BF39" s="521">
        <v>0</v>
      </c>
      <c r="BG39" s="521">
        <v>0</v>
      </c>
      <c r="BH39" s="521">
        <v>0</v>
      </c>
      <c r="BI39" s="521">
        <v>0</v>
      </c>
      <c r="BJ39" s="521">
        <v>0</v>
      </c>
      <c r="BK39" s="521">
        <v>0</v>
      </c>
      <c r="BL39" s="521">
        <v>0</v>
      </c>
      <c r="BM39" s="521">
        <v>0</v>
      </c>
      <c r="BN39" s="521">
        <v>0</v>
      </c>
      <c r="BO39" s="521">
        <v>28</v>
      </c>
      <c r="BP39" s="485">
        <v>460.99759099999989</v>
      </c>
    </row>
    <row r="40" spans="1:68" s="517" customFormat="1" ht="25.05" customHeight="1" x14ac:dyDescent="0.3">
      <c r="A40" s="492" t="s">
        <v>115</v>
      </c>
      <c r="B40" s="493" t="s">
        <v>116</v>
      </c>
      <c r="C40" s="492" t="s">
        <v>117</v>
      </c>
      <c r="D40" s="486">
        <v>0</v>
      </c>
      <c r="E40" s="521">
        <v>0</v>
      </c>
      <c r="F40" s="521">
        <v>0</v>
      </c>
      <c r="G40" s="521">
        <v>0</v>
      </c>
      <c r="H40" s="521"/>
      <c r="I40" s="521">
        <v>0</v>
      </c>
      <c r="J40" s="521">
        <v>0</v>
      </c>
      <c r="K40" s="521">
        <v>0</v>
      </c>
      <c r="L40" s="521">
        <v>0</v>
      </c>
      <c r="M40" s="521">
        <v>0</v>
      </c>
      <c r="N40" s="521">
        <v>0</v>
      </c>
      <c r="O40" s="521">
        <v>0</v>
      </c>
      <c r="P40" s="521"/>
      <c r="Q40" s="521">
        <v>0</v>
      </c>
      <c r="R40" s="521">
        <v>0</v>
      </c>
      <c r="S40" s="519">
        <v>0</v>
      </c>
      <c r="T40" s="521">
        <v>0</v>
      </c>
      <c r="U40" s="521">
        <v>0</v>
      </c>
      <c r="V40" s="521">
        <v>0</v>
      </c>
      <c r="W40" s="521">
        <v>0</v>
      </c>
      <c r="X40" s="521">
        <v>0</v>
      </c>
      <c r="Y40" s="521">
        <v>0</v>
      </c>
      <c r="Z40" s="521">
        <v>0</v>
      </c>
      <c r="AA40" s="521">
        <v>0</v>
      </c>
      <c r="AB40" s="521">
        <v>0</v>
      </c>
      <c r="AC40" s="521">
        <v>0</v>
      </c>
      <c r="AD40" s="521">
        <v>0</v>
      </c>
      <c r="AE40" s="521"/>
      <c r="AF40" s="521"/>
      <c r="AG40" s="521"/>
      <c r="AH40" s="521">
        <v>0</v>
      </c>
      <c r="AI40" s="521">
        <v>0</v>
      </c>
      <c r="AJ40" s="521"/>
      <c r="AK40" s="521">
        <v>0</v>
      </c>
      <c r="AL40" s="521">
        <v>0</v>
      </c>
      <c r="AM40" s="521"/>
      <c r="AN40" s="521">
        <v>0</v>
      </c>
      <c r="AO40" s="521">
        <v>0</v>
      </c>
      <c r="AP40" s="521">
        <v>0</v>
      </c>
      <c r="AQ40" s="521">
        <v>0</v>
      </c>
      <c r="AR40" s="521">
        <v>0</v>
      </c>
      <c r="AS40" s="521">
        <v>0</v>
      </c>
      <c r="AT40" s="521"/>
      <c r="AU40" s="521"/>
      <c r="AV40" s="521">
        <v>0</v>
      </c>
      <c r="AW40" s="521">
        <v>0</v>
      </c>
      <c r="AX40" s="521">
        <v>0</v>
      </c>
      <c r="AY40" s="521">
        <v>0</v>
      </c>
      <c r="AZ40" s="521">
        <v>0</v>
      </c>
      <c r="BA40" s="521">
        <v>0</v>
      </c>
      <c r="BB40" s="521">
        <v>0</v>
      </c>
      <c r="BC40" s="521">
        <v>0</v>
      </c>
      <c r="BD40" s="521">
        <v>0</v>
      </c>
      <c r="BE40" s="521">
        <v>0</v>
      </c>
      <c r="BF40" s="521">
        <v>0</v>
      </c>
      <c r="BG40" s="521">
        <v>0</v>
      </c>
      <c r="BH40" s="521">
        <v>0</v>
      </c>
      <c r="BI40" s="521">
        <v>0</v>
      </c>
      <c r="BJ40" s="521"/>
      <c r="BK40" s="521"/>
      <c r="BL40" s="521"/>
      <c r="BM40" s="521"/>
      <c r="BN40" s="521"/>
      <c r="BO40" s="521">
        <v>0</v>
      </c>
      <c r="BP40" s="485">
        <v>154.99999999999997</v>
      </c>
    </row>
    <row r="41" spans="1:68" s="517" customFormat="1" ht="25.05" customHeight="1" x14ac:dyDescent="0.3">
      <c r="A41" s="492" t="s">
        <v>118</v>
      </c>
      <c r="B41" s="493" t="s">
        <v>119</v>
      </c>
      <c r="C41" s="492" t="s">
        <v>120</v>
      </c>
      <c r="D41" s="486">
        <v>29.19736</v>
      </c>
      <c r="E41" s="521">
        <v>0</v>
      </c>
      <c r="F41" s="521">
        <v>0</v>
      </c>
      <c r="G41" s="521">
        <v>0</v>
      </c>
      <c r="H41" s="521"/>
      <c r="I41" s="521">
        <v>0</v>
      </c>
      <c r="J41" s="521">
        <v>0</v>
      </c>
      <c r="K41" s="521">
        <v>0</v>
      </c>
      <c r="L41" s="521">
        <v>0</v>
      </c>
      <c r="M41" s="521">
        <v>0</v>
      </c>
      <c r="N41" s="521">
        <v>0</v>
      </c>
      <c r="O41" s="521">
        <v>0</v>
      </c>
      <c r="P41" s="521"/>
      <c r="Q41" s="521">
        <v>0</v>
      </c>
      <c r="R41" s="521">
        <v>0</v>
      </c>
      <c r="S41" s="519">
        <v>0</v>
      </c>
      <c r="T41" s="521">
        <v>17.82</v>
      </c>
      <c r="U41" s="521">
        <v>0</v>
      </c>
      <c r="V41" s="521">
        <v>0</v>
      </c>
      <c r="W41" s="521">
        <v>0</v>
      </c>
      <c r="X41" s="521">
        <v>0</v>
      </c>
      <c r="Y41" s="521">
        <v>0</v>
      </c>
      <c r="Z41" s="521">
        <v>0</v>
      </c>
      <c r="AA41" s="521">
        <v>0</v>
      </c>
      <c r="AB41" s="521">
        <v>0</v>
      </c>
      <c r="AC41" s="521">
        <v>0</v>
      </c>
      <c r="AD41" s="521">
        <v>0</v>
      </c>
      <c r="AE41" s="521"/>
      <c r="AF41" s="521"/>
      <c r="AG41" s="521"/>
      <c r="AH41" s="521">
        <v>0</v>
      </c>
      <c r="AI41" s="521">
        <v>0</v>
      </c>
      <c r="AJ41" s="521"/>
      <c r="AK41" s="521">
        <v>0</v>
      </c>
      <c r="AL41" s="521">
        <v>11.377359999999999</v>
      </c>
      <c r="AM41" s="521"/>
      <c r="AN41" s="521">
        <v>0</v>
      </c>
      <c r="AO41" s="521">
        <v>0</v>
      </c>
      <c r="AP41" s="521">
        <v>0</v>
      </c>
      <c r="AQ41" s="521">
        <v>0</v>
      </c>
      <c r="AR41" s="521">
        <v>0</v>
      </c>
      <c r="AS41" s="521">
        <v>0</v>
      </c>
      <c r="AT41" s="521"/>
      <c r="AU41" s="521"/>
      <c r="AV41" s="521">
        <v>0</v>
      </c>
      <c r="AW41" s="521">
        <v>0</v>
      </c>
      <c r="AX41" s="521">
        <v>0</v>
      </c>
      <c r="AY41" s="521">
        <v>0</v>
      </c>
      <c r="AZ41" s="521">
        <v>0</v>
      </c>
      <c r="BA41" s="521">
        <v>0</v>
      </c>
      <c r="BB41" s="521">
        <v>0</v>
      </c>
      <c r="BC41" s="521">
        <v>0</v>
      </c>
      <c r="BD41" s="521">
        <v>0</v>
      </c>
      <c r="BE41" s="521">
        <v>0</v>
      </c>
      <c r="BF41" s="521">
        <v>0</v>
      </c>
      <c r="BG41" s="521">
        <v>0</v>
      </c>
      <c r="BH41" s="521">
        <v>0</v>
      </c>
      <c r="BI41" s="521">
        <v>0</v>
      </c>
      <c r="BJ41" s="521"/>
      <c r="BK41" s="521"/>
      <c r="BL41" s="521"/>
      <c r="BM41" s="521"/>
      <c r="BN41" s="521"/>
      <c r="BO41" s="521">
        <v>17.82</v>
      </c>
      <c r="BP41" s="485">
        <v>100.99736</v>
      </c>
    </row>
    <row r="42" spans="1:68" s="517" customFormat="1" ht="25.05" customHeight="1" x14ac:dyDescent="0.3">
      <c r="A42" s="492" t="s">
        <v>121</v>
      </c>
      <c r="B42" s="493" t="s">
        <v>122</v>
      </c>
      <c r="C42" s="492" t="s">
        <v>123</v>
      </c>
      <c r="D42" s="486"/>
      <c r="E42" s="521"/>
      <c r="F42" s="521"/>
      <c r="G42" s="521"/>
      <c r="H42" s="521"/>
      <c r="I42" s="521"/>
      <c r="J42" s="521"/>
      <c r="K42" s="521"/>
      <c r="L42" s="521"/>
      <c r="M42" s="521"/>
      <c r="N42" s="521"/>
      <c r="O42" s="521"/>
      <c r="P42" s="521"/>
      <c r="Q42" s="521"/>
      <c r="R42" s="521"/>
      <c r="S42" s="519"/>
      <c r="T42" s="521"/>
      <c r="U42" s="521"/>
      <c r="V42" s="521"/>
      <c r="W42" s="521"/>
      <c r="X42" s="521"/>
      <c r="Y42" s="521">
        <v>0</v>
      </c>
      <c r="Z42" s="521"/>
      <c r="AA42" s="521"/>
      <c r="AB42" s="521"/>
      <c r="AC42" s="521"/>
      <c r="AD42" s="521"/>
      <c r="AE42" s="521"/>
      <c r="AF42" s="521"/>
      <c r="AG42" s="521"/>
      <c r="AH42" s="521"/>
      <c r="AI42" s="521"/>
      <c r="AJ42" s="521"/>
      <c r="AK42" s="521"/>
      <c r="AL42" s="521"/>
      <c r="AM42" s="521"/>
      <c r="AN42" s="521"/>
      <c r="AO42" s="521">
        <v>0</v>
      </c>
      <c r="AP42" s="521"/>
      <c r="AQ42" s="521">
        <v>0</v>
      </c>
      <c r="AR42" s="521"/>
      <c r="AS42" s="521"/>
      <c r="AT42" s="521"/>
      <c r="AU42" s="521"/>
      <c r="AV42" s="521"/>
      <c r="AW42" s="521"/>
      <c r="AX42" s="521"/>
      <c r="AY42" s="521"/>
      <c r="AZ42" s="521"/>
      <c r="BA42" s="521">
        <v>0</v>
      </c>
      <c r="BB42" s="521"/>
      <c r="BC42" s="521"/>
      <c r="BD42" s="521"/>
      <c r="BE42" s="521">
        <v>0</v>
      </c>
      <c r="BF42" s="521"/>
      <c r="BG42" s="521"/>
      <c r="BH42" s="521"/>
      <c r="BI42" s="521"/>
      <c r="BJ42" s="521"/>
      <c r="BK42" s="521"/>
      <c r="BL42" s="521"/>
      <c r="BM42" s="521"/>
      <c r="BN42" s="521"/>
      <c r="BO42" s="521"/>
      <c r="BP42" s="485"/>
    </row>
    <row r="43" spans="1:68" s="517" customFormat="1" ht="25.05" customHeight="1" x14ac:dyDescent="0.3">
      <c r="A43" s="492" t="s">
        <v>124</v>
      </c>
      <c r="B43" s="493" t="s">
        <v>125</v>
      </c>
      <c r="C43" s="492" t="s">
        <v>126</v>
      </c>
      <c r="D43" s="486">
        <v>18.71414</v>
      </c>
      <c r="E43" s="521">
        <v>0</v>
      </c>
      <c r="F43" s="521">
        <v>0</v>
      </c>
      <c r="G43" s="521">
        <v>0</v>
      </c>
      <c r="H43" s="521"/>
      <c r="I43" s="521">
        <v>0</v>
      </c>
      <c r="J43" s="521">
        <v>0</v>
      </c>
      <c r="K43" s="521">
        <v>0</v>
      </c>
      <c r="L43" s="521">
        <v>0</v>
      </c>
      <c r="M43" s="521">
        <v>0</v>
      </c>
      <c r="N43" s="521">
        <v>0</v>
      </c>
      <c r="O43" s="521">
        <v>0</v>
      </c>
      <c r="P43" s="521"/>
      <c r="Q43" s="521">
        <v>0</v>
      </c>
      <c r="R43" s="521">
        <v>0</v>
      </c>
      <c r="S43" s="519">
        <v>0</v>
      </c>
      <c r="T43" s="521">
        <v>0</v>
      </c>
      <c r="U43" s="521">
        <v>0</v>
      </c>
      <c r="V43" s="521">
        <v>0</v>
      </c>
      <c r="W43" s="521">
        <v>0</v>
      </c>
      <c r="X43" s="521">
        <v>0</v>
      </c>
      <c r="Y43" s="521">
        <v>0</v>
      </c>
      <c r="Z43" s="521">
        <v>0</v>
      </c>
      <c r="AA43" s="521">
        <v>0</v>
      </c>
      <c r="AB43" s="521">
        <v>0</v>
      </c>
      <c r="AC43" s="521">
        <v>0</v>
      </c>
      <c r="AD43" s="521">
        <v>0</v>
      </c>
      <c r="AE43" s="521"/>
      <c r="AF43" s="521"/>
      <c r="AG43" s="521"/>
      <c r="AH43" s="521">
        <v>0</v>
      </c>
      <c r="AI43" s="521">
        <v>0</v>
      </c>
      <c r="AJ43" s="521">
        <v>18.71414</v>
      </c>
      <c r="AK43" s="521">
        <v>0</v>
      </c>
      <c r="AL43" s="521">
        <v>0</v>
      </c>
      <c r="AM43" s="521"/>
      <c r="AN43" s="521">
        <v>18.71414</v>
      </c>
      <c r="AO43" s="521">
        <v>18.71414</v>
      </c>
      <c r="AP43" s="521">
        <v>0</v>
      </c>
      <c r="AQ43" s="521">
        <v>0</v>
      </c>
      <c r="AR43" s="521">
        <v>0</v>
      </c>
      <c r="AS43" s="521">
        <v>0</v>
      </c>
      <c r="AT43" s="521"/>
      <c r="AU43" s="521"/>
      <c r="AV43" s="521">
        <v>0</v>
      </c>
      <c r="AW43" s="521">
        <v>0</v>
      </c>
      <c r="AX43" s="521">
        <v>0</v>
      </c>
      <c r="AY43" s="521">
        <v>0</v>
      </c>
      <c r="AZ43" s="521">
        <v>0</v>
      </c>
      <c r="BA43" s="521">
        <v>0</v>
      </c>
      <c r="BB43" s="521">
        <v>0</v>
      </c>
      <c r="BC43" s="521">
        <v>0</v>
      </c>
      <c r="BD43" s="521">
        <v>0</v>
      </c>
      <c r="BE43" s="521">
        <v>0</v>
      </c>
      <c r="BF43" s="521">
        <v>0</v>
      </c>
      <c r="BG43" s="521">
        <v>0</v>
      </c>
      <c r="BH43" s="521">
        <v>0</v>
      </c>
      <c r="BI43" s="521">
        <v>0</v>
      </c>
      <c r="BJ43" s="521"/>
      <c r="BK43" s="521"/>
      <c r="BL43" s="521"/>
      <c r="BM43" s="521"/>
      <c r="BN43" s="521"/>
      <c r="BO43" s="521">
        <v>0</v>
      </c>
      <c r="BP43" s="485">
        <v>65.004140000000007</v>
      </c>
    </row>
    <row r="44" spans="1:68" s="517" customFormat="1" ht="25.05" customHeight="1" x14ac:dyDescent="0.3">
      <c r="A44" s="492" t="s">
        <v>127</v>
      </c>
      <c r="B44" s="493" t="s">
        <v>128</v>
      </c>
      <c r="C44" s="492" t="s">
        <v>129</v>
      </c>
      <c r="D44" s="486">
        <v>88.478041000000005</v>
      </c>
      <c r="E44" s="521">
        <v>0</v>
      </c>
      <c r="F44" s="521">
        <v>0</v>
      </c>
      <c r="G44" s="521">
        <v>0</v>
      </c>
      <c r="H44" s="521"/>
      <c r="I44" s="521">
        <v>0</v>
      </c>
      <c r="J44" s="521">
        <v>0</v>
      </c>
      <c r="K44" s="521">
        <v>0</v>
      </c>
      <c r="L44" s="521">
        <v>0</v>
      </c>
      <c r="M44" s="521">
        <v>0</v>
      </c>
      <c r="N44" s="521">
        <v>0</v>
      </c>
      <c r="O44" s="521">
        <v>0</v>
      </c>
      <c r="P44" s="521"/>
      <c r="Q44" s="521">
        <v>0</v>
      </c>
      <c r="R44" s="521">
        <v>0</v>
      </c>
      <c r="S44" s="519">
        <v>0</v>
      </c>
      <c r="T44" s="521">
        <v>0.97</v>
      </c>
      <c r="U44" s="521">
        <v>1.74</v>
      </c>
      <c r="V44" s="521">
        <v>0.01</v>
      </c>
      <c r="W44" s="521">
        <v>0</v>
      </c>
      <c r="X44" s="521">
        <v>0</v>
      </c>
      <c r="Y44" s="521">
        <v>0</v>
      </c>
      <c r="Z44" s="521">
        <v>0</v>
      </c>
      <c r="AA44" s="521">
        <v>0</v>
      </c>
      <c r="AB44" s="521">
        <v>0</v>
      </c>
      <c r="AC44" s="521">
        <v>0</v>
      </c>
      <c r="AD44" s="521">
        <v>0</v>
      </c>
      <c r="AE44" s="521"/>
      <c r="AF44" s="521"/>
      <c r="AG44" s="521"/>
      <c r="AH44" s="521">
        <v>0</v>
      </c>
      <c r="AI44" s="521">
        <v>0</v>
      </c>
      <c r="AJ44" s="521">
        <v>6.75</v>
      </c>
      <c r="AK44" s="521">
        <v>0</v>
      </c>
      <c r="AL44" s="521">
        <v>0</v>
      </c>
      <c r="AM44" s="521"/>
      <c r="AN44" s="521">
        <v>6.75</v>
      </c>
      <c r="AO44" s="521">
        <v>6.75</v>
      </c>
      <c r="AP44" s="521">
        <v>0</v>
      </c>
      <c r="AQ44" s="521">
        <v>0.71</v>
      </c>
      <c r="AR44" s="521">
        <v>0.31</v>
      </c>
      <c r="AS44" s="521">
        <v>0.4</v>
      </c>
      <c r="AT44" s="521"/>
      <c r="AU44" s="521"/>
      <c r="AV44" s="521">
        <v>0</v>
      </c>
      <c r="AW44" s="521">
        <v>0</v>
      </c>
      <c r="AX44" s="521">
        <v>0</v>
      </c>
      <c r="AY44" s="521">
        <v>0</v>
      </c>
      <c r="AZ44" s="521">
        <v>0</v>
      </c>
      <c r="BA44" s="521">
        <v>0</v>
      </c>
      <c r="BB44" s="521">
        <v>0</v>
      </c>
      <c r="BC44" s="521">
        <v>0</v>
      </c>
      <c r="BD44" s="521">
        <v>0</v>
      </c>
      <c r="BE44" s="521">
        <v>0</v>
      </c>
      <c r="BF44" s="521">
        <v>0</v>
      </c>
      <c r="BG44" s="521">
        <v>0</v>
      </c>
      <c r="BH44" s="521">
        <v>0</v>
      </c>
      <c r="BI44" s="521">
        <v>0</v>
      </c>
      <c r="BJ44" s="521"/>
      <c r="BK44" s="521"/>
      <c r="BL44" s="521"/>
      <c r="BM44" s="521"/>
      <c r="BN44" s="521"/>
      <c r="BO44" s="521">
        <v>10.18</v>
      </c>
      <c r="BP44" s="485">
        <v>138.99804099999997</v>
      </c>
    </row>
    <row r="45" spans="1:68" s="517" customFormat="1" ht="25.05" customHeight="1" x14ac:dyDescent="0.3">
      <c r="A45" s="492" t="s">
        <v>130</v>
      </c>
      <c r="B45" s="493" t="s">
        <v>131</v>
      </c>
      <c r="C45" s="492" t="s">
        <v>132</v>
      </c>
      <c r="D45" s="486">
        <v>0.89805000000000001</v>
      </c>
      <c r="E45" s="521">
        <v>0</v>
      </c>
      <c r="F45" s="521">
        <v>0</v>
      </c>
      <c r="G45" s="521">
        <v>0</v>
      </c>
      <c r="H45" s="521"/>
      <c r="I45" s="521">
        <v>0</v>
      </c>
      <c r="J45" s="521">
        <v>0</v>
      </c>
      <c r="K45" s="521">
        <v>0</v>
      </c>
      <c r="L45" s="521">
        <v>0</v>
      </c>
      <c r="M45" s="521">
        <v>0</v>
      </c>
      <c r="N45" s="521">
        <v>0</v>
      </c>
      <c r="O45" s="521">
        <v>0</v>
      </c>
      <c r="P45" s="521"/>
      <c r="Q45" s="521">
        <v>0</v>
      </c>
      <c r="R45" s="521">
        <v>0</v>
      </c>
      <c r="S45" s="519">
        <v>0</v>
      </c>
      <c r="T45" s="521">
        <v>0</v>
      </c>
      <c r="U45" s="521">
        <v>0</v>
      </c>
      <c r="V45" s="521">
        <v>0</v>
      </c>
      <c r="W45" s="521">
        <v>0</v>
      </c>
      <c r="X45" s="521">
        <v>0</v>
      </c>
      <c r="Y45" s="521">
        <v>0</v>
      </c>
      <c r="Z45" s="521">
        <v>0</v>
      </c>
      <c r="AA45" s="521">
        <v>0</v>
      </c>
      <c r="AB45" s="521">
        <v>0</v>
      </c>
      <c r="AC45" s="521">
        <v>0</v>
      </c>
      <c r="AD45" s="521">
        <v>0</v>
      </c>
      <c r="AE45" s="521"/>
      <c r="AF45" s="521"/>
      <c r="AG45" s="521"/>
      <c r="AH45" s="521">
        <v>0</v>
      </c>
      <c r="AI45" s="521">
        <v>0</v>
      </c>
      <c r="AJ45" s="521"/>
      <c r="AK45" s="521">
        <v>0</v>
      </c>
      <c r="AL45" s="521">
        <v>0</v>
      </c>
      <c r="AM45" s="521"/>
      <c r="AN45" s="521">
        <v>0</v>
      </c>
      <c r="AO45" s="521">
        <v>0</v>
      </c>
      <c r="AP45" s="521">
        <v>0.89805000000000001</v>
      </c>
      <c r="AQ45" s="521">
        <v>0</v>
      </c>
      <c r="AR45" s="521">
        <v>0</v>
      </c>
      <c r="AS45" s="521">
        <v>0</v>
      </c>
      <c r="AT45" s="521"/>
      <c r="AU45" s="521"/>
      <c r="AV45" s="521">
        <v>0</v>
      </c>
      <c r="AW45" s="521">
        <v>0</v>
      </c>
      <c r="AX45" s="521">
        <v>0</v>
      </c>
      <c r="AY45" s="521">
        <v>0</v>
      </c>
      <c r="AZ45" s="521">
        <v>0</v>
      </c>
      <c r="BA45" s="521">
        <v>0</v>
      </c>
      <c r="BB45" s="521">
        <v>0</v>
      </c>
      <c r="BC45" s="521">
        <v>0</v>
      </c>
      <c r="BD45" s="521">
        <v>0</v>
      </c>
      <c r="BE45" s="521">
        <v>0</v>
      </c>
      <c r="BF45" s="521">
        <v>0</v>
      </c>
      <c r="BG45" s="521">
        <v>0</v>
      </c>
      <c r="BH45" s="521">
        <v>0</v>
      </c>
      <c r="BI45" s="521">
        <v>0</v>
      </c>
      <c r="BJ45" s="521"/>
      <c r="BK45" s="521"/>
      <c r="BL45" s="521"/>
      <c r="BM45" s="521"/>
      <c r="BN45" s="521"/>
      <c r="BO45" s="521">
        <v>0</v>
      </c>
      <c r="BP45" s="485">
        <v>0.99804999999999999</v>
      </c>
    </row>
    <row r="46" spans="1:68" s="517" customFormat="1" ht="25.05" customHeight="1" x14ac:dyDescent="0.3">
      <c r="A46" s="494" t="s">
        <v>133</v>
      </c>
      <c r="B46" s="507" t="s">
        <v>134</v>
      </c>
      <c r="C46" s="494" t="s">
        <v>135</v>
      </c>
      <c r="D46" s="486">
        <v>0</v>
      </c>
      <c r="E46" s="521">
        <v>0</v>
      </c>
      <c r="F46" s="521">
        <v>0</v>
      </c>
      <c r="G46" s="521">
        <v>0</v>
      </c>
      <c r="H46" s="521">
        <v>0</v>
      </c>
      <c r="I46" s="521">
        <v>0</v>
      </c>
      <c r="J46" s="521">
        <v>0</v>
      </c>
      <c r="K46" s="521">
        <v>0</v>
      </c>
      <c r="L46" s="521">
        <v>0</v>
      </c>
      <c r="M46" s="521">
        <v>0</v>
      </c>
      <c r="N46" s="521">
        <v>0</v>
      </c>
      <c r="O46" s="521">
        <v>0</v>
      </c>
      <c r="P46" s="521">
        <v>0</v>
      </c>
      <c r="Q46" s="521">
        <v>0</v>
      </c>
      <c r="R46" s="521">
        <v>0</v>
      </c>
      <c r="S46" s="519">
        <v>0</v>
      </c>
      <c r="T46" s="521">
        <v>4.5658000000000003</v>
      </c>
      <c r="U46" s="521">
        <v>7.6900000000000013</v>
      </c>
      <c r="V46" s="521">
        <v>0</v>
      </c>
      <c r="W46" s="521">
        <v>0</v>
      </c>
      <c r="X46" s="521">
        <v>0</v>
      </c>
      <c r="Y46" s="521">
        <v>0.59919999999999995</v>
      </c>
      <c r="Z46" s="521">
        <v>0.25</v>
      </c>
      <c r="AA46" s="521">
        <v>0</v>
      </c>
      <c r="AB46" s="521">
        <v>0</v>
      </c>
      <c r="AC46" s="521">
        <v>0.34920000000000001</v>
      </c>
      <c r="AD46" s="521">
        <v>0</v>
      </c>
      <c r="AE46" s="521">
        <v>0</v>
      </c>
      <c r="AF46" s="521">
        <v>0</v>
      </c>
      <c r="AG46" s="521">
        <v>0</v>
      </c>
      <c r="AH46" s="521">
        <v>0</v>
      </c>
      <c r="AI46" s="521">
        <v>0</v>
      </c>
      <c r="AJ46" s="521">
        <v>0</v>
      </c>
      <c r="AK46" s="521">
        <v>0</v>
      </c>
      <c r="AL46" s="521">
        <v>0</v>
      </c>
      <c r="AM46" s="521">
        <v>0</v>
      </c>
      <c r="AN46" s="521">
        <v>0</v>
      </c>
      <c r="AO46" s="521">
        <v>0</v>
      </c>
      <c r="AP46" s="521">
        <v>0</v>
      </c>
      <c r="AQ46" s="521"/>
      <c r="AR46" s="521"/>
      <c r="AS46" s="521"/>
      <c r="AT46" s="521"/>
      <c r="AU46" s="521"/>
      <c r="AV46" s="521"/>
      <c r="AW46" s="521"/>
      <c r="AX46" s="521"/>
      <c r="AY46" s="521"/>
      <c r="AZ46" s="521"/>
      <c r="BA46" s="521"/>
      <c r="BB46" s="521"/>
      <c r="BC46" s="521"/>
      <c r="BD46" s="521"/>
      <c r="BE46" s="521">
        <v>0</v>
      </c>
      <c r="BF46" s="521">
        <v>0</v>
      </c>
      <c r="BG46" s="521">
        <v>0</v>
      </c>
      <c r="BH46" s="521">
        <v>0</v>
      </c>
      <c r="BI46" s="521">
        <v>0</v>
      </c>
      <c r="BJ46" s="521">
        <v>0</v>
      </c>
      <c r="BK46" s="521">
        <v>0</v>
      </c>
      <c r="BL46" s="521">
        <v>0</v>
      </c>
      <c r="BM46" s="521">
        <v>0</v>
      </c>
      <c r="BN46" s="521">
        <v>0</v>
      </c>
      <c r="BO46" s="521">
        <v>20.105000000000004</v>
      </c>
      <c r="BP46" s="485">
        <v>3251.099252</v>
      </c>
    </row>
    <row r="47" spans="1:68" s="517" customFormat="1" ht="25.05" customHeight="1" x14ac:dyDescent="0.3">
      <c r="A47" s="494" t="s">
        <v>136</v>
      </c>
      <c r="B47" s="495" t="s">
        <v>137</v>
      </c>
      <c r="C47" s="494" t="s">
        <v>138</v>
      </c>
      <c r="D47" s="486">
        <v>1458.0737119999999</v>
      </c>
      <c r="E47" s="521">
        <v>0</v>
      </c>
      <c r="F47" s="521">
        <v>0</v>
      </c>
      <c r="G47" s="521">
        <v>0</v>
      </c>
      <c r="H47" s="521"/>
      <c r="I47" s="521">
        <v>0</v>
      </c>
      <c r="J47" s="521">
        <v>0</v>
      </c>
      <c r="K47" s="521">
        <v>0</v>
      </c>
      <c r="L47" s="521">
        <v>0</v>
      </c>
      <c r="M47" s="521">
        <v>0</v>
      </c>
      <c r="N47" s="521">
        <v>0</v>
      </c>
      <c r="O47" s="521">
        <v>0</v>
      </c>
      <c r="P47" s="521"/>
      <c r="Q47" s="521">
        <v>0</v>
      </c>
      <c r="R47" s="521">
        <v>0</v>
      </c>
      <c r="S47" s="519">
        <v>0</v>
      </c>
      <c r="T47" s="521">
        <v>1.58</v>
      </c>
      <c r="U47" s="521">
        <v>4.4400000000000004</v>
      </c>
      <c r="V47" s="521">
        <v>0</v>
      </c>
      <c r="W47" s="521">
        <v>0</v>
      </c>
      <c r="X47" s="521">
        <v>0</v>
      </c>
      <c r="Y47" s="521">
        <v>0.25</v>
      </c>
      <c r="Z47" s="521">
        <v>0.25</v>
      </c>
      <c r="AA47" s="521">
        <v>0</v>
      </c>
      <c r="AB47" s="521">
        <v>0</v>
      </c>
      <c r="AC47" s="521">
        <v>0</v>
      </c>
      <c r="AD47" s="521">
        <v>0</v>
      </c>
      <c r="AE47" s="521"/>
      <c r="AF47" s="521"/>
      <c r="AG47" s="521"/>
      <c r="AH47" s="521">
        <v>0</v>
      </c>
      <c r="AI47" s="521">
        <v>0</v>
      </c>
      <c r="AJ47" s="521">
        <v>0</v>
      </c>
      <c r="AK47" s="521">
        <v>0</v>
      </c>
      <c r="AL47" s="521">
        <v>0</v>
      </c>
      <c r="AM47" s="521"/>
      <c r="AN47" s="521">
        <v>0</v>
      </c>
      <c r="AO47" s="521">
        <v>0</v>
      </c>
      <c r="AP47" s="521">
        <v>0</v>
      </c>
      <c r="AQ47" s="521">
        <v>0.21000000000000002</v>
      </c>
      <c r="AR47" s="521">
        <v>1451.5937120000001</v>
      </c>
      <c r="AS47" s="521">
        <v>0</v>
      </c>
      <c r="AT47" s="521"/>
      <c r="AU47" s="521"/>
      <c r="AV47" s="521">
        <v>0</v>
      </c>
      <c r="AW47" s="521">
        <v>0</v>
      </c>
      <c r="AX47" s="521">
        <v>0.01</v>
      </c>
      <c r="AY47" s="521">
        <v>0</v>
      </c>
      <c r="AZ47" s="521">
        <v>0</v>
      </c>
      <c r="BA47" s="521">
        <v>0.2</v>
      </c>
      <c r="BB47" s="521">
        <v>0</v>
      </c>
      <c r="BC47" s="521">
        <v>0</v>
      </c>
      <c r="BD47" s="521">
        <v>0</v>
      </c>
      <c r="BE47" s="521">
        <v>0</v>
      </c>
      <c r="BF47" s="521">
        <v>0</v>
      </c>
      <c r="BG47" s="521">
        <v>0</v>
      </c>
      <c r="BH47" s="521">
        <v>0</v>
      </c>
      <c r="BI47" s="521">
        <v>0</v>
      </c>
      <c r="BJ47" s="521"/>
      <c r="BK47" s="521"/>
      <c r="BL47" s="521"/>
      <c r="BM47" s="521"/>
      <c r="BN47" s="521"/>
      <c r="BO47" s="521">
        <v>6.48</v>
      </c>
      <c r="BP47" s="485">
        <v>1622.003712</v>
      </c>
    </row>
    <row r="48" spans="1:68" s="517" customFormat="1" ht="25.05" customHeight="1" x14ac:dyDescent="0.3">
      <c r="A48" s="494" t="s">
        <v>139</v>
      </c>
      <c r="B48" s="495" t="s">
        <v>140</v>
      </c>
      <c r="C48" s="494" t="s">
        <v>141</v>
      </c>
      <c r="D48" s="486">
        <v>1514.9870979999998</v>
      </c>
      <c r="E48" s="521">
        <v>0</v>
      </c>
      <c r="F48" s="521">
        <v>0</v>
      </c>
      <c r="G48" s="521">
        <v>0</v>
      </c>
      <c r="H48" s="521"/>
      <c r="I48" s="521">
        <v>0</v>
      </c>
      <c r="J48" s="521">
        <v>0</v>
      </c>
      <c r="K48" s="521">
        <v>0</v>
      </c>
      <c r="L48" s="521">
        <v>0</v>
      </c>
      <c r="M48" s="521">
        <v>0</v>
      </c>
      <c r="N48" s="521">
        <v>0</v>
      </c>
      <c r="O48" s="521">
        <v>0</v>
      </c>
      <c r="P48" s="521"/>
      <c r="Q48" s="521">
        <v>0</v>
      </c>
      <c r="R48" s="521">
        <v>0</v>
      </c>
      <c r="S48" s="519">
        <v>0</v>
      </c>
      <c r="T48" s="521">
        <v>2.63</v>
      </c>
      <c r="U48" s="521">
        <v>1.03</v>
      </c>
      <c r="V48" s="521">
        <v>0</v>
      </c>
      <c r="W48" s="521">
        <v>0</v>
      </c>
      <c r="X48" s="521">
        <v>0</v>
      </c>
      <c r="Y48" s="521">
        <v>0</v>
      </c>
      <c r="Z48" s="521">
        <v>0</v>
      </c>
      <c r="AA48" s="521">
        <v>0</v>
      </c>
      <c r="AB48" s="521">
        <v>0</v>
      </c>
      <c r="AC48" s="521">
        <v>0</v>
      </c>
      <c r="AD48" s="521">
        <v>0</v>
      </c>
      <c r="AE48" s="521"/>
      <c r="AF48" s="521"/>
      <c r="AG48" s="521"/>
      <c r="AH48" s="521">
        <v>0</v>
      </c>
      <c r="AI48" s="521">
        <v>0</v>
      </c>
      <c r="AJ48" s="521">
        <v>0</v>
      </c>
      <c r="AK48" s="521">
        <v>0</v>
      </c>
      <c r="AL48" s="521">
        <v>0</v>
      </c>
      <c r="AM48" s="521"/>
      <c r="AN48" s="521">
        <v>0</v>
      </c>
      <c r="AO48" s="521">
        <v>0</v>
      </c>
      <c r="AP48" s="521">
        <v>0</v>
      </c>
      <c r="AQ48" s="521">
        <v>6.8</v>
      </c>
      <c r="AR48" s="521">
        <v>6.79</v>
      </c>
      <c r="AS48" s="521">
        <v>1504.4770979999998</v>
      </c>
      <c r="AT48" s="521"/>
      <c r="AU48" s="521"/>
      <c r="AV48" s="521">
        <v>0</v>
      </c>
      <c r="AW48" s="521">
        <v>0</v>
      </c>
      <c r="AX48" s="521">
        <v>0</v>
      </c>
      <c r="AY48" s="521">
        <v>0</v>
      </c>
      <c r="AZ48" s="521">
        <v>0</v>
      </c>
      <c r="BA48" s="521">
        <v>0</v>
      </c>
      <c r="BB48" s="521">
        <v>0.01</v>
      </c>
      <c r="BC48" s="521">
        <v>0</v>
      </c>
      <c r="BD48" s="521">
        <v>0</v>
      </c>
      <c r="BE48" s="521">
        <v>0</v>
      </c>
      <c r="BF48" s="521">
        <v>0</v>
      </c>
      <c r="BG48" s="521">
        <v>0</v>
      </c>
      <c r="BH48" s="521">
        <v>0</v>
      </c>
      <c r="BI48" s="521">
        <v>0</v>
      </c>
      <c r="BJ48" s="521"/>
      <c r="BK48" s="521"/>
      <c r="BL48" s="521"/>
      <c r="BM48" s="521"/>
      <c r="BN48" s="521"/>
      <c r="BO48" s="521">
        <v>10.51</v>
      </c>
      <c r="BP48" s="485">
        <v>1518.8770980000002</v>
      </c>
    </row>
    <row r="49" spans="1:68" s="517" customFormat="1" ht="25.05" customHeight="1" x14ac:dyDescent="0.3">
      <c r="A49" s="494" t="s">
        <v>142</v>
      </c>
      <c r="B49" s="495" t="s">
        <v>143</v>
      </c>
      <c r="C49" s="494" t="s">
        <v>144</v>
      </c>
      <c r="D49" s="486">
        <v>2.19</v>
      </c>
      <c r="E49" s="521"/>
      <c r="F49" s="521"/>
      <c r="G49" s="521"/>
      <c r="H49" s="521"/>
      <c r="I49" s="521"/>
      <c r="J49" s="521"/>
      <c r="K49" s="521"/>
      <c r="L49" s="521"/>
      <c r="M49" s="521"/>
      <c r="N49" s="521"/>
      <c r="O49" s="521"/>
      <c r="P49" s="521"/>
      <c r="Q49" s="521"/>
      <c r="R49" s="521"/>
      <c r="S49" s="519"/>
      <c r="T49" s="521"/>
      <c r="U49" s="521"/>
      <c r="V49" s="521"/>
      <c r="W49" s="521"/>
      <c r="X49" s="521"/>
      <c r="Y49" s="521">
        <v>0</v>
      </c>
      <c r="Z49" s="521"/>
      <c r="AA49" s="521"/>
      <c r="AB49" s="521"/>
      <c r="AC49" s="521"/>
      <c r="AD49" s="521"/>
      <c r="AE49" s="521"/>
      <c r="AF49" s="521"/>
      <c r="AG49" s="521"/>
      <c r="AH49" s="521"/>
      <c r="AI49" s="521"/>
      <c r="AJ49" s="521">
        <v>0</v>
      </c>
      <c r="AK49" s="521"/>
      <c r="AL49" s="521"/>
      <c r="AM49" s="521"/>
      <c r="AN49" s="521"/>
      <c r="AO49" s="521">
        <v>0</v>
      </c>
      <c r="AP49" s="521"/>
      <c r="AQ49" s="521"/>
      <c r="AR49" s="521"/>
      <c r="AS49" s="521"/>
      <c r="AT49" s="521">
        <v>2.19</v>
      </c>
      <c r="AU49" s="521"/>
      <c r="AV49" s="521"/>
      <c r="AW49" s="521"/>
      <c r="AX49" s="521"/>
      <c r="AY49" s="521"/>
      <c r="AZ49" s="521"/>
      <c r="BA49" s="521">
        <v>0</v>
      </c>
      <c r="BB49" s="521"/>
      <c r="BC49" s="521"/>
      <c r="BD49" s="521"/>
      <c r="BE49" s="521">
        <v>0</v>
      </c>
      <c r="BF49" s="521"/>
      <c r="BG49" s="521"/>
      <c r="BH49" s="521"/>
      <c r="BI49" s="521"/>
      <c r="BJ49" s="521"/>
      <c r="BK49" s="521"/>
      <c r="BL49" s="521"/>
      <c r="BM49" s="521"/>
      <c r="BN49" s="521"/>
      <c r="BO49" s="521"/>
      <c r="BP49" s="485">
        <v>5.12</v>
      </c>
    </row>
    <row r="50" spans="1:68" s="517" customFormat="1" ht="25.05" customHeight="1" x14ac:dyDescent="0.3">
      <c r="A50" s="494" t="s">
        <v>145</v>
      </c>
      <c r="B50" s="495" t="s">
        <v>146</v>
      </c>
      <c r="C50" s="494" t="s">
        <v>147</v>
      </c>
      <c r="D50" s="486"/>
      <c r="E50" s="521"/>
      <c r="F50" s="521"/>
      <c r="G50" s="521"/>
      <c r="H50" s="521"/>
      <c r="I50" s="521"/>
      <c r="J50" s="521"/>
      <c r="K50" s="521"/>
      <c r="L50" s="521"/>
      <c r="M50" s="521"/>
      <c r="N50" s="521"/>
      <c r="O50" s="521"/>
      <c r="P50" s="521"/>
      <c r="Q50" s="521"/>
      <c r="R50" s="521"/>
      <c r="S50" s="519"/>
      <c r="T50" s="521"/>
      <c r="U50" s="521"/>
      <c r="V50" s="521"/>
      <c r="W50" s="521"/>
      <c r="X50" s="521"/>
      <c r="Y50" s="521">
        <v>0</v>
      </c>
      <c r="Z50" s="521"/>
      <c r="AA50" s="521"/>
      <c r="AB50" s="521"/>
      <c r="AC50" s="521"/>
      <c r="AD50" s="521"/>
      <c r="AE50" s="521"/>
      <c r="AF50" s="521"/>
      <c r="AG50" s="521"/>
      <c r="AH50" s="521"/>
      <c r="AI50" s="521"/>
      <c r="AJ50" s="521">
        <v>0</v>
      </c>
      <c r="AK50" s="521"/>
      <c r="AL50" s="521"/>
      <c r="AM50" s="521"/>
      <c r="AN50" s="521"/>
      <c r="AO50" s="521">
        <v>0</v>
      </c>
      <c r="AP50" s="521"/>
      <c r="AQ50" s="521"/>
      <c r="AR50" s="521"/>
      <c r="AS50" s="521"/>
      <c r="AT50" s="521"/>
      <c r="AU50" s="521"/>
      <c r="AV50" s="521"/>
      <c r="AW50" s="521"/>
      <c r="AX50" s="521"/>
      <c r="AY50" s="521"/>
      <c r="AZ50" s="521"/>
      <c r="BA50" s="521">
        <v>0</v>
      </c>
      <c r="BB50" s="521"/>
      <c r="BC50" s="521"/>
      <c r="BD50" s="521"/>
      <c r="BE50" s="521">
        <v>0</v>
      </c>
      <c r="BF50" s="521"/>
      <c r="BG50" s="521"/>
      <c r="BH50" s="521"/>
      <c r="BI50" s="521"/>
      <c r="BJ50" s="521"/>
      <c r="BK50" s="521"/>
      <c r="BL50" s="521"/>
      <c r="BM50" s="521"/>
      <c r="BN50" s="521"/>
      <c r="BO50" s="521"/>
      <c r="BP50" s="485"/>
    </row>
    <row r="51" spans="1:68" s="517" customFormat="1" ht="25.05" customHeight="1" x14ac:dyDescent="0.3">
      <c r="A51" s="494" t="s">
        <v>148</v>
      </c>
      <c r="B51" s="495" t="s">
        <v>149</v>
      </c>
      <c r="C51" s="494" t="s">
        <v>150</v>
      </c>
      <c r="D51" s="486">
        <v>14.16137</v>
      </c>
      <c r="E51" s="521">
        <v>0</v>
      </c>
      <c r="F51" s="521">
        <v>0</v>
      </c>
      <c r="G51" s="521">
        <v>0</v>
      </c>
      <c r="H51" s="521"/>
      <c r="I51" s="521">
        <v>0</v>
      </c>
      <c r="J51" s="521">
        <v>0</v>
      </c>
      <c r="K51" s="521">
        <v>0</v>
      </c>
      <c r="L51" s="521">
        <v>0</v>
      </c>
      <c r="M51" s="521">
        <v>0</v>
      </c>
      <c r="N51" s="521">
        <v>0</v>
      </c>
      <c r="O51" s="521">
        <v>0</v>
      </c>
      <c r="P51" s="521"/>
      <c r="Q51" s="521">
        <v>0</v>
      </c>
      <c r="R51" s="521">
        <v>0</v>
      </c>
      <c r="S51" s="519">
        <v>0</v>
      </c>
      <c r="T51" s="521">
        <v>0</v>
      </c>
      <c r="U51" s="521">
        <v>0</v>
      </c>
      <c r="V51" s="521">
        <v>0</v>
      </c>
      <c r="W51" s="521">
        <v>0</v>
      </c>
      <c r="X51" s="521">
        <v>0</v>
      </c>
      <c r="Y51" s="521">
        <v>0</v>
      </c>
      <c r="Z51" s="521">
        <v>0</v>
      </c>
      <c r="AA51" s="521">
        <v>0</v>
      </c>
      <c r="AB51" s="521">
        <v>0</v>
      </c>
      <c r="AC51" s="521">
        <v>0</v>
      </c>
      <c r="AD51" s="521">
        <v>0</v>
      </c>
      <c r="AE51" s="521"/>
      <c r="AF51" s="521"/>
      <c r="AG51" s="521"/>
      <c r="AH51" s="521">
        <v>0</v>
      </c>
      <c r="AI51" s="521">
        <v>0</v>
      </c>
      <c r="AJ51" s="521">
        <v>0</v>
      </c>
      <c r="AK51" s="521">
        <v>0</v>
      </c>
      <c r="AL51" s="521">
        <v>0</v>
      </c>
      <c r="AM51" s="521"/>
      <c r="AN51" s="521">
        <v>0</v>
      </c>
      <c r="AO51" s="521">
        <v>0</v>
      </c>
      <c r="AP51" s="521">
        <v>0</v>
      </c>
      <c r="AQ51" s="521"/>
      <c r="AR51" s="521">
        <v>0</v>
      </c>
      <c r="AS51" s="521">
        <v>0</v>
      </c>
      <c r="AT51" s="521"/>
      <c r="AU51" s="521"/>
      <c r="AV51" s="521">
        <v>14.16137</v>
      </c>
      <c r="AW51" s="521">
        <v>0</v>
      </c>
      <c r="AX51" s="521">
        <v>0</v>
      </c>
      <c r="AY51" s="521">
        <v>0</v>
      </c>
      <c r="AZ51" s="521">
        <v>0</v>
      </c>
      <c r="BA51" s="521">
        <v>0</v>
      </c>
      <c r="BB51" s="521">
        <v>0</v>
      </c>
      <c r="BC51" s="521">
        <v>0</v>
      </c>
      <c r="BD51" s="521">
        <v>0</v>
      </c>
      <c r="BE51" s="521">
        <v>0</v>
      </c>
      <c r="BF51" s="521">
        <v>0</v>
      </c>
      <c r="BG51" s="521">
        <v>0</v>
      </c>
      <c r="BH51" s="521">
        <v>0</v>
      </c>
      <c r="BI51" s="521">
        <v>0</v>
      </c>
      <c r="BJ51" s="521"/>
      <c r="BK51" s="521"/>
      <c r="BL51" s="521"/>
      <c r="BM51" s="521"/>
      <c r="BN51" s="521"/>
      <c r="BO51" s="521">
        <v>0</v>
      </c>
      <c r="BP51" s="485">
        <v>29.001370000000001</v>
      </c>
    </row>
    <row r="52" spans="1:68" s="517" customFormat="1" ht="25.05" customHeight="1" x14ac:dyDescent="0.3">
      <c r="A52" s="494" t="s">
        <v>151</v>
      </c>
      <c r="B52" s="495" t="s">
        <v>152</v>
      </c>
      <c r="C52" s="494" t="s">
        <v>153</v>
      </c>
      <c r="D52" s="486">
        <v>2.5801480000000003</v>
      </c>
      <c r="E52" s="521">
        <v>0</v>
      </c>
      <c r="F52" s="521">
        <v>0</v>
      </c>
      <c r="G52" s="521">
        <v>0</v>
      </c>
      <c r="H52" s="521"/>
      <c r="I52" s="521">
        <v>0</v>
      </c>
      <c r="J52" s="521">
        <v>0</v>
      </c>
      <c r="K52" s="521">
        <v>0</v>
      </c>
      <c r="L52" s="521">
        <v>0</v>
      </c>
      <c r="M52" s="521">
        <v>0</v>
      </c>
      <c r="N52" s="521">
        <v>0</v>
      </c>
      <c r="O52" s="521">
        <v>0</v>
      </c>
      <c r="P52" s="521"/>
      <c r="Q52" s="521">
        <v>0</v>
      </c>
      <c r="R52" s="521">
        <v>0</v>
      </c>
      <c r="S52" s="519">
        <v>0</v>
      </c>
      <c r="T52" s="521">
        <v>0.35580000000000001</v>
      </c>
      <c r="U52" s="521">
        <v>2.2200000000000002</v>
      </c>
      <c r="V52" s="521">
        <v>0</v>
      </c>
      <c r="W52" s="521">
        <v>0</v>
      </c>
      <c r="X52" s="521">
        <v>0</v>
      </c>
      <c r="Y52" s="521">
        <v>0</v>
      </c>
      <c r="Z52" s="521">
        <v>0</v>
      </c>
      <c r="AA52" s="521">
        <v>0</v>
      </c>
      <c r="AB52" s="521">
        <v>0</v>
      </c>
      <c r="AC52" s="521">
        <v>0</v>
      </c>
      <c r="AD52" s="521">
        <v>0</v>
      </c>
      <c r="AE52" s="521"/>
      <c r="AF52" s="521"/>
      <c r="AG52" s="521"/>
      <c r="AH52" s="521">
        <v>0</v>
      </c>
      <c r="AI52" s="521">
        <v>0</v>
      </c>
      <c r="AJ52" s="521">
        <v>0</v>
      </c>
      <c r="AK52" s="521">
        <v>0</v>
      </c>
      <c r="AL52" s="521">
        <v>0</v>
      </c>
      <c r="AM52" s="521"/>
      <c r="AN52" s="521">
        <v>0</v>
      </c>
      <c r="AO52" s="521">
        <v>0</v>
      </c>
      <c r="AP52" s="521">
        <v>0</v>
      </c>
      <c r="AQ52" s="521"/>
      <c r="AR52" s="521">
        <v>0</v>
      </c>
      <c r="AS52" s="521">
        <v>0</v>
      </c>
      <c r="AT52" s="521"/>
      <c r="AU52" s="521"/>
      <c r="AV52" s="521">
        <v>0</v>
      </c>
      <c r="AW52" s="521">
        <v>4.3479999999998381E-3</v>
      </c>
      <c r="AX52" s="521">
        <v>0</v>
      </c>
      <c r="AY52" s="521">
        <v>0</v>
      </c>
      <c r="AZ52" s="521">
        <v>0</v>
      </c>
      <c r="BA52" s="521">
        <v>0</v>
      </c>
      <c r="BB52" s="521">
        <v>0</v>
      </c>
      <c r="BC52" s="521">
        <v>0</v>
      </c>
      <c r="BD52" s="521">
        <v>0</v>
      </c>
      <c r="BE52" s="521">
        <v>0</v>
      </c>
      <c r="BF52" s="521">
        <v>0</v>
      </c>
      <c r="BG52" s="521">
        <v>0</v>
      </c>
      <c r="BH52" s="521">
        <v>0</v>
      </c>
      <c r="BI52" s="521">
        <v>0</v>
      </c>
      <c r="BJ52" s="521"/>
      <c r="BK52" s="521"/>
      <c r="BL52" s="521"/>
      <c r="BM52" s="521"/>
      <c r="BN52" s="521"/>
      <c r="BO52" s="521">
        <v>2.5758000000000001</v>
      </c>
      <c r="BP52" s="485">
        <v>4.0043479999999994</v>
      </c>
    </row>
    <row r="53" spans="1:68" s="517" customFormat="1" ht="25.05" customHeight="1" x14ac:dyDescent="0.3">
      <c r="A53" s="494" t="s">
        <v>154</v>
      </c>
      <c r="B53" s="495" t="s">
        <v>155</v>
      </c>
      <c r="C53" s="494" t="s">
        <v>156</v>
      </c>
      <c r="D53" s="486">
        <v>0.78360000000000007</v>
      </c>
      <c r="E53" s="521">
        <v>0</v>
      </c>
      <c r="F53" s="521">
        <v>0</v>
      </c>
      <c r="G53" s="521">
        <v>0</v>
      </c>
      <c r="H53" s="521"/>
      <c r="I53" s="521">
        <v>0</v>
      </c>
      <c r="J53" s="521">
        <v>0</v>
      </c>
      <c r="K53" s="521">
        <v>0</v>
      </c>
      <c r="L53" s="521">
        <v>0</v>
      </c>
      <c r="M53" s="521">
        <v>0</v>
      </c>
      <c r="N53" s="521">
        <v>0</v>
      </c>
      <c r="O53" s="521">
        <v>0</v>
      </c>
      <c r="P53" s="521"/>
      <c r="Q53" s="521">
        <v>0</v>
      </c>
      <c r="R53" s="521">
        <v>0</v>
      </c>
      <c r="S53" s="519">
        <v>0</v>
      </c>
      <c r="T53" s="521">
        <v>0</v>
      </c>
      <c r="U53" s="521">
        <v>0</v>
      </c>
      <c r="V53" s="521">
        <v>0</v>
      </c>
      <c r="W53" s="521">
        <v>0</v>
      </c>
      <c r="X53" s="521">
        <v>0</v>
      </c>
      <c r="Y53" s="521">
        <v>0</v>
      </c>
      <c r="Z53" s="521">
        <v>0</v>
      </c>
      <c r="AA53" s="521">
        <v>0</v>
      </c>
      <c r="AB53" s="521">
        <v>0</v>
      </c>
      <c r="AC53" s="521">
        <v>0</v>
      </c>
      <c r="AD53" s="521">
        <v>0</v>
      </c>
      <c r="AE53" s="521"/>
      <c r="AF53" s="521"/>
      <c r="AG53" s="521"/>
      <c r="AH53" s="521">
        <v>0</v>
      </c>
      <c r="AI53" s="521">
        <v>0</v>
      </c>
      <c r="AJ53" s="521">
        <v>0</v>
      </c>
      <c r="AK53" s="521">
        <v>0</v>
      </c>
      <c r="AL53" s="521">
        <v>0</v>
      </c>
      <c r="AM53" s="521"/>
      <c r="AN53" s="521">
        <v>0</v>
      </c>
      <c r="AO53" s="521">
        <v>0</v>
      </c>
      <c r="AP53" s="521">
        <v>0</v>
      </c>
      <c r="AQ53" s="521"/>
      <c r="AR53" s="521">
        <v>0</v>
      </c>
      <c r="AS53" s="521">
        <v>0</v>
      </c>
      <c r="AT53" s="521"/>
      <c r="AU53" s="521"/>
      <c r="AV53" s="521">
        <v>0</v>
      </c>
      <c r="AW53" s="521">
        <v>0</v>
      </c>
      <c r="AX53" s="521">
        <v>0.78360000000000007</v>
      </c>
      <c r="AY53" s="521">
        <v>0</v>
      </c>
      <c r="AZ53" s="521">
        <v>0</v>
      </c>
      <c r="BA53" s="521">
        <v>0</v>
      </c>
      <c r="BB53" s="521">
        <v>0</v>
      </c>
      <c r="BC53" s="521">
        <v>0</v>
      </c>
      <c r="BD53" s="521">
        <v>0</v>
      </c>
      <c r="BE53" s="521">
        <v>0</v>
      </c>
      <c r="BF53" s="521">
        <v>0</v>
      </c>
      <c r="BG53" s="521">
        <v>0</v>
      </c>
      <c r="BH53" s="521">
        <v>0</v>
      </c>
      <c r="BI53" s="521">
        <v>0</v>
      </c>
      <c r="BJ53" s="521"/>
      <c r="BK53" s="521"/>
      <c r="BL53" s="521"/>
      <c r="BM53" s="521"/>
      <c r="BN53" s="521"/>
      <c r="BO53" s="521">
        <v>0</v>
      </c>
      <c r="BP53" s="485">
        <v>1.1036000000000001</v>
      </c>
    </row>
    <row r="54" spans="1:68" s="517" customFormat="1" ht="25.05" customHeight="1" x14ac:dyDescent="0.3">
      <c r="A54" s="494" t="s">
        <v>157</v>
      </c>
      <c r="B54" s="495" t="s">
        <v>158</v>
      </c>
      <c r="C54" s="494" t="s">
        <v>159</v>
      </c>
      <c r="D54" s="486">
        <v>0.38779000000000002</v>
      </c>
      <c r="E54" s="521">
        <v>0</v>
      </c>
      <c r="F54" s="521">
        <v>0</v>
      </c>
      <c r="G54" s="521">
        <v>0</v>
      </c>
      <c r="H54" s="521"/>
      <c r="I54" s="521">
        <v>0</v>
      </c>
      <c r="J54" s="521">
        <v>0</v>
      </c>
      <c r="K54" s="521">
        <v>0</v>
      </c>
      <c r="L54" s="521">
        <v>0</v>
      </c>
      <c r="M54" s="521">
        <v>0</v>
      </c>
      <c r="N54" s="521">
        <v>0</v>
      </c>
      <c r="O54" s="521">
        <v>0</v>
      </c>
      <c r="P54" s="521"/>
      <c r="Q54" s="521">
        <v>0</v>
      </c>
      <c r="R54" s="521">
        <v>0</v>
      </c>
      <c r="S54" s="519">
        <v>0</v>
      </c>
      <c r="T54" s="521">
        <v>0</v>
      </c>
      <c r="U54" s="521">
        <v>0</v>
      </c>
      <c r="V54" s="521">
        <v>0</v>
      </c>
      <c r="W54" s="521">
        <v>0</v>
      </c>
      <c r="X54" s="521">
        <v>0</v>
      </c>
      <c r="Y54" s="521">
        <v>0</v>
      </c>
      <c r="Z54" s="521">
        <v>0</v>
      </c>
      <c r="AA54" s="521">
        <v>0</v>
      </c>
      <c r="AB54" s="521">
        <v>0</v>
      </c>
      <c r="AC54" s="521">
        <v>0</v>
      </c>
      <c r="AD54" s="521">
        <v>0</v>
      </c>
      <c r="AE54" s="521"/>
      <c r="AF54" s="521"/>
      <c r="AG54" s="521"/>
      <c r="AH54" s="521">
        <v>0</v>
      </c>
      <c r="AI54" s="521">
        <v>0</v>
      </c>
      <c r="AJ54" s="521">
        <v>0</v>
      </c>
      <c r="AK54" s="521">
        <v>0</v>
      </c>
      <c r="AL54" s="521">
        <v>0</v>
      </c>
      <c r="AM54" s="521"/>
      <c r="AN54" s="521">
        <v>0</v>
      </c>
      <c r="AO54" s="521">
        <v>0</v>
      </c>
      <c r="AP54" s="521">
        <v>0</v>
      </c>
      <c r="AQ54" s="521"/>
      <c r="AR54" s="521">
        <v>0</v>
      </c>
      <c r="AS54" s="521">
        <v>0</v>
      </c>
      <c r="AT54" s="521"/>
      <c r="AU54" s="521"/>
      <c r="AV54" s="521">
        <v>0</v>
      </c>
      <c r="AW54" s="521">
        <v>0</v>
      </c>
      <c r="AX54" s="521">
        <v>0</v>
      </c>
      <c r="AY54" s="521">
        <v>0.38779000000000002</v>
      </c>
      <c r="AZ54" s="521">
        <v>0</v>
      </c>
      <c r="BA54" s="521">
        <v>0</v>
      </c>
      <c r="BB54" s="521">
        <v>0</v>
      </c>
      <c r="BC54" s="521">
        <v>0</v>
      </c>
      <c r="BD54" s="521">
        <v>0</v>
      </c>
      <c r="BE54" s="521">
        <v>0</v>
      </c>
      <c r="BF54" s="521">
        <v>0</v>
      </c>
      <c r="BG54" s="521">
        <v>0</v>
      </c>
      <c r="BH54" s="521">
        <v>0</v>
      </c>
      <c r="BI54" s="521">
        <v>0</v>
      </c>
      <c r="BJ54" s="521"/>
      <c r="BK54" s="521"/>
      <c r="BL54" s="521"/>
      <c r="BM54" s="521"/>
      <c r="BN54" s="521"/>
      <c r="BO54" s="521">
        <v>0</v>
      </c>
      <c r="BP54" s="485">
        <v>0.38779000000000002</v>
      </c>
    </row>
    <row r="55" spans="1:68" s="517" customFormat="1" ht="25.05" customHeight="1" x14ac:dyDescent="0.3">
      <c r="A55" s="494" t="s">
        <v>160</v>
      </c>
      <c r="B55" s="495" t="s">
        <v>161</v>
      </c>
      <c r="C55" s="494" t="s">
        <v>162</v>
      </c>
      <c r="D55" s="486">
        <v>6.1999900000000006</v>
      </c>
      <c r="E55" s="521">
        <v>0</v>
      </c>
      <c r="F55" s="521">
        <v>0</v>
      </c>
      <c r="G55" s="521">
        <v>0</v>
      </c>
      <c r="H55" s="521"/>
      <c r="I55" s="521">
        <v>0</v>
      </c>
      <c r="J55" s="521">
        <v>0</v>
      </c>
      <c r="K55" s="521">
        <v>0</v>
      </c>
      <c r="L55" s="521">
        <v>0</v>
      </c>
      <c r="M55" s="521">
        <v>0</v>
      </c>
      <c r="N55" s="521">
        <v>0</v>
      </c>
      <c r="O55" s="521">
        <v>0</v>
      </c>
      <c r="P55" s="521"/>
      <c r="Q55" s="521">
        <v>0</v>
      </c>
      <c r="R55" s="521">
        <v>0</v>
      </c>
      <c r="S55" s="519">
        <v>0</v>
      </c>
      <c r="T55" s="521">
        <v>0</v>
      </c>
      <c r="U55" s="521">
        <v>0</v>
      </c>
      <c r="V55" s="521">
        <v>0</v>
      </c>
      <c r="W55" s="521">
        <v>0</v>
      </c>
      <c r="X55" s="521">
        <v>0</v>
      </c>
      <c r="Y55" s="521">
        <v>0.22</v>
      </c>
      <c r="Z55" s="521">
        <v>0</v>
      </c>
      <c r="AA55" s="521">
        <v>0</v>
      </c>
      <c r="AB55" s="521">
        <v>0</v>
      </c>
      <c r="AC55" s="521">
        <v>0.22</v>
      </c>
      <c r="AD55" s="521">
        <v>0</v>
      </c>
      <c r="AE55" s="521"/>
      <c r="AF55" s="521"/>
      <c r="AG55" s="521"/>
      <c r="AH55" s="521">
        <v>0</v>
      </c>
      <c r="AI55" s="521">
        <v>0</v>
      </c>
      <c r="AJ55" s="521">
        <v>0</v>
      </c>
      <c r="AK55" s="521">
        <v>0</v>
      </c>
      <c r="AL55" s="521">
        <v>0</v>
      </c>
      <c r="AM55" s="521"/>
      <c r="AN55" s="521">
        <v>0</v>
      </c>
      <c r="AO55" s="521">
        <v>0</v>
      </c>
      <c r="AP55" s="521">
        <v>0</v>
      </c>
      <c r="AQ55" s="521">
        <v>0.19</v>
      </c>
      <c r="AR55" s="521">
        <v>0</v>
      </c>
      <c r="AS55" s="521">
        <v>0</v>
      </c>
      <c r="AT55" s="521"/>
      <c r="AU55" s="521"/>
      <c r="AV55" s="521">
        <v>0</v>
      </c>
      <c r="AW55" s="521">
        <v>0</v>
      </c>
      <c r="AX55" s="521">
        <v>0</v>
      </c>
      <c r="AY55" s="521">
        <v>0</v>
      </c>
      <c r="AZ55" s="521">
        <v>5.7899900000000004</v>
      </c>
      <c r="BA55" s="521">
        <v>0.19</v>
      </c>
      <c r="BB55" s="521">
        <v>0</v>
      </c>
      <c r="BC55" s="521">
        <v>0</v>
      </c>
      <c r="BD55" s="521">
        <v>0</v>
      </c>
      <c r="BE55" s="521">
        <v>0</v>
      </c>
      <c r="BF55" s="521">
        <v>0</v>
      </c>
      <c r="BG55" s="521">
        <v>0</v>
      </c>
      <c r="BH55" s="521">
        <v>0</v>
      </c>
      <c r="BI55" s="521">
        <v>0</v>
      </c>
      <c r="BJ55" s="521"/>
      <c r="BK55" s="521"/>
      <c r="BL55" s="521"/>
      <c r="BM55" s="521"/>
      <c r="BN55" s="521"/>
      <c r="BO55" s="521">
        <v>0.41000000000000003</v>
      </c>
      <c r="BP55" s="485">
        <v>7.7899899999999995</v>
      </c>
    </row>
    <row r="56" spans="1:68" s="517" customFormat="1" ht="25.05" customHeight="1" x14ac:dyDescent="0.3">
      <c r="A56" s="494" t="s">
        <v>163</v>
      </c>
      <c r="B56" s="495" t="s">
        <v>164</v>
      </c>
      <c r="C56" s="494" t="s">
        <v>165</v>
      </c>
      <c r="D56" s="486">
        <v>7.7920439999999997</v>
      </c>
      <c r="E56" s="521">
        <v>0</v>
      </c>
      <c r="F56" s="521">
        <v>0</v>
      </c>
      <c r="G56" s="521">
        <v>0</v>
      </c>
      <c r="H56" s="521"/>
      <c r="I56" s="521">
        <v>0</v>
      </c>
      <c r="J56" s="521">
        <v>0</v>
      </c>
      <c r="K56" s="521">
        <v>0</v>
      </c>
      <c r="L56" s="521">
        <v>0</v>
      </c>
      <c r="M56" s="521">
        <v>0</v>
      </c>
      <c r="N56" s="521">
        <v>0</v>
      </c>
      <c r="O56" s="521">
        <v>0</v>
      </c>
      <c r="P56" s="521"/>
      <c r="Q56" s="521">
        <v>0</v>
      </c>
      <c r="R56" s="521">
        <v>0</v>
      </c>
      <c r="S56" s="519">
        <v>0</v>
      </c>
      <c r="T56" s="521">
        <v>0</v>
      </c>
      <c r="U56" s="521">
        <v>0</v>
      </c>
      <c r="V56" s="521">
        <v>0</v>
      </c>
      <c r="W56" s="521">
        <v>0</v>
      </c>
      <c r="X56" s="521">
        <v>0</v>
      </c>
      <c r="Y56" s="521">
        <v>0.12920000000000001</v>
      </c>
      <c r="Z56" s="521">
        <v>0</v>
      </c>
      <c r="AA56" s="521">
        <v>0</v>
      </c>
      <c r="AB56" s="521">
        <v>0</v>
      </c>
      <c r="AC56" s="521">
        <v>0.12920000000000001</v>
      </c>
      <c r="AD56" s="521">
        <v>0</v>
      </c>
      <c r="AE56" s="521"/>
      <c r="AF56" s="521"/>
      <c r="AG56" s="521"/>
      <c r="AH56" s="521">
        <v>0</v>
      </c>
      <c r="AI56" s="521">
        <v>0</v>
      </c>
      <c r="AJ56" s="521">
        <v>0</v>
      </c>
      <c r="AK56" s="521">
        <v>0</v>
      </c>
      <c r="AL56" s="521">
        <v>0</v>
      </c>
      <c r="AM56" s="521"/>
      <c r="AN56" s="521">
        <v>0</v>
      </c>
      <c r="AO56" s="521">
        <v>0</v>
      </c>
      <c r="AP56" s="521">
        <v>0</v>
      </c>
      <c r="AQ56" s="521"/>
      <c r="AR56" s="521">
        <v>0</v>
      </c>
      <c r="AS56" s="521">
        <v>0</v>
      </c>
      <c r="AT56" s="521"/>
      <c r="AU56" s="521"/>
      <c r="AV56" s="521">
        <v>0</v>
      </c>
      <c r="AW56" s="521">
        <v>0</v>
      </c>
      <c r="AX56" s="521">
        <v>0</v>
      </c>
      <c r="AY56" s="521">
        <v>0</v>
      </c>
      <c r="AZ56" s="521">
        <v>0</v>
      </c>
      <c r="BA56" s="521">
        <v>7.6628439999999998</v>
      </c>
      <c r="BB56" s="521">
        <v>0</v>
      </c>
      <c r="BC56" s="521">
        <v>0</v>
      </c>
      <c r="BD56" s="521">
        <v>0</v>
      </c>
      <c r="BE56" s="521">
        <v>0</v>
      </c>
      <c r="BF56" s="521">
        <v>0</v>
      </c>
      <c r="BG56" s="521">
        <v>0</v>
      </c>
      <c r="BH56" s="521">
        <v>0</v>
      </c>
      <c r="BI56" s="521">
        <v>0</v>
      </c>
      <c r="BJ56" s="521"/>
      <c r="BK56" s="521"/>
      <c r="BL56" s="521"/>
      <c r="BM56" s="521"/>
      <c r="BN56" s="521"/>
      <c r="BO56" s="521">
        <v>0.12920000000000001</v>
      </c>
      <c r="BP56" s="485">
        <v>11.342843999999998</v>
      </c>
    </row>
    <row r="57" spans="1:68" s="520" customFormat="1" ht="25.05" customHeight="1" x14ac:dyDescent="0.3">
      <c r="A57" s="494" t="s">
        <v>166</v>
      </c>
      <c r="B57" s="495" t="s">
        <v>167</v>
      </c>
      <c r="C57" s="494" t="s">
        <v>168</v>
      </c>
      <c r="D57" s="486">
        <v>25.797039999999996</v>
      </c>
      <c r="E57" s="521">
        <v>0</v>
      </c>
      <c r="F57" s="521">
        <v>0</v>
      </c>
      <c r="G57" s="521">
        <v>0</v>
      </c>
      <c r="H57" s="521"/>
      <c r="I57" s="521">
        <v>0</v>
      </c>
      <c r="J57" s="521">
        <v>0</v>
      </c>
      <c r="K57" s="521">
        <v>0</v>
      </c>
      <c r="L57" s="521">
        <v>0</v>
      </c>
      <c r="M57" s="521">
        <v>0</v>
      </c>
      <c r="N57" s="521">
        <v>0</v>
      </c>
      <c r="O57" s="521">
        <v>0</v>
      </c>
      <c r="P57" s="521"/>
      <c r="Q57" s="521">
        <v>0</v>
      </c>
      <c r="R57" s="521">
        <v>0</v>
      </c>
      <c r="S57" s="519">
        <v>0</v>
      </c>
      <c r="T57" s="521">
        <v>0</v>
      </c>
      <c r="U57" s="521">
        <v>0</v>
      </c>
      <c r="V57" s="521">
        <v>0</v>
      </c>
      <c r="W57" s="521">
        <v>0</v>
      </c>
      <c r="X57" s="521">
        <v>0</v>
      </c>
      <c r="Y57" s="521">
        <v>0</v>
      </c>
      <c r="Z57" s="521">
        <v>0</v>
      </c>
      <c r="AA57" s="521">
        <v>0</v>
      </c>
      <c r="AB57" s="521">
        <v>0</v>
      </c>
      <c r="AC57" s="521">
        <v>0</v>
      </c>
      <c r="AD57" s="521">
        <v>0</v>
      </c>
      <c r="AE57" s="521"/>
      <c r="AF57" s="521"/>
      <c r="AG57" s="521"/>
      <c r="AH57" s="521">
        <v>0</v>
      </c>
      <c r="AI57" s="521">
        <v>0</v>
      </c>
      <c r="AJ57" s="521">
        <v>0</v>
      </c>
      <c r="AK57" s="521">
        <v>0</v>
      </c>
      <c r="AL57" s="521">
        <v>0</v>
      </c>
      <c r="AM57" s="521"/>
      <c r="AN57" s="521">
        <v>0</v>
      </c>
      <c r="AO57" s="521">
        <v>0</v>
      </c>
      <c r="AP57" s="521">
        <v>0</v>
      </c>
      <c r="AQ57" s="521">
        <v>0</v>
      </c>
      <c r="AR57" s="521">
        <v>0</v>
      </c>
      <c r="AS57" s="521">
        <v>0</v>
      </c>
      <c r="AT57" s="521"/>
      <c r="AU57" s="521"/>
      <c r="AV57" s="521">
        <v>0</v>
      </c>
      <c r="AW57" s="521">
        <v>0</v>
      </c>
      <c r="AX57" s="521">
        <v>0</v>
      </c>
      <c r="AY57" s="521">
        <v>0</v>
      </c>
      <c r="AZ57" s="521">
        <v>0</v>
      </c>
      <c r="BA57" s="521">
        <v>0</v>
      </c>
      <c r="BB57" s="521">
        <v>25.797039999999996</v>
      </c>
      <c r="BC57" s="521">
        <v>0</v>
      </c>
      <c r="BD57" s="521">
        <v>0</v>
      </c>
      <c r="BE57" s="521">
        <v>0</v>
      </c>
      <c r="BF57" s="521">
        <v>0</v>
      </c>
      <c r="BG57" s="521">
        <v>0</v>
      </c>
      <c r="BH57" s="521">
        <v>0</v>
      </c>
      <c r="BI57" s="521">
        <v>0</v>
      </c>
      <c r="BJ57" s="521"/>
      <c r="BK57" s="521"/>
      <c r="BL57" s="521"/>
      <c r="BM57" s="521"/>
      <c r="BN57" s="519"/>
      <c r="BO57" s="521">
        <v>0</v>
      </c>
      <c r="BP57" s="485">
        <v>27.997040000000002</v>
      </c>
    </row>
    <row r="58" spans="1:68" s="520" customFormat="1" ht="25.05" customHeight="1" x14ac:dyDescent="0.3">
      <c r="A58" s="494" t="s">
        <v>169</v>
      </c>
      <c r="B58" s="507" t="s">
        <v>170</v>
      </c>
      <c r="C58" s="494" t="s">
        <v>171</v>
      </c>
      <c r="D58" s="486">
        <v>4.5711099999999991</v>
      </c>
      <c r="E58" s="519">
        <v>0</v>
      </c>
      <c r="F58" s="521">
        <v>0</v>
      </c>
      <c r="G58" s="521">
        <v>0</v>
      </c>
      <c r="H58" s="521"/>
      <c r="I58" s="521">
        <v>0</v>
      </c>
      <c r="J58" s="521">
        <v>0</v>
      </c>
      <c r="K58" s="521">
        <v>0</v>
      </c>
      <c r="L58" s="521">
        <v>0</v>
      </c>
      <c r="M58" s="521">
        <v>0</v>
      </c>
      <c r="N58" s="521">
        <v>0</v>
      </c>
      <c r="O58" s="521">
        <v>0</v>
      </c>
      <c r="P58" s="521"/>
      <c r="Q58" s="521">
        <v>0</v>
      </c>
      <c r="R58" s="521">
        <v>0</v>
      </c>
      <c r="S58" s="519">
        <v>0</v>
      </c>
      <c r="T58" s="521">
        <v>0</v>
      </c>
      <c r="U58" s="521">
        <v>0</v>
      </c>
      <c r="V58" s="521">
        <v>0</v>
      </c>
      <c r="W58" s="521">
        <v>0</v>
      </c>
      <c r="X58" s="521">
        <v>0</v>
      </c>
      <c r="Y58" s="521">
        <v>0</v>
      </c>
      <c r="Z58" s="521">
        <v>0</v>
      </c>
      <c r="AA58" s="521">
        <v>0</v>
      </c>
      <c r="AB58" s="521">
        <v>0</v>
      </c>
      <c r="AC58" s="521">
        <v>0</v>
      </c>
      <c r="AD58" s="521">
        <v>0</v>
      </c>
      <c r="AE58" s="521"/>
      <c r="AF58" s="521"/>
      <c r="AG58" s="521"/>
      <c r="AH58" s="521">
        <v>0</v>
      </c>
      <c r="AI58" s="521">
        <v>0</v>
      </c>
      <c r="AJ58" s="521">
        <v>0</v>
      </c>
      <c r="AK58" s="521">
        <v>0</v>
      </c>
      <c r="AL58" s="521">
        <v>0</v>
      </c>
      <c r="AM58" s="521"/>
      <c r="AN58" s="521">
        <v>0</v>
      </c>
      <c r="AO58" s="521">
        <v>0</v>
      </c>
      <c r="AP58" s="521">
        <v>0</v>
      </c>
      <c r="AQ58" s="521">
        <v>0</v>
      </c>
      <c r="AR58" s="521">
        <v>0</v>
      </c>
      <c r="AS58" s="521">
        <v>0</v>
      </c>
      <c r="AT58" s="521"/>
      <c r="AU58" s="521"/>
      <c r="AV58" s="521">
        <v>0</v>
      </c>
      <c r="AW58" s="521">
        <v>0</v>
      </c>
      <c r="AX58" s="521">
        <v>0</v>
      </c>
      <c r="AY58" s="521">
        <v>0</v>
      </c>
      <c r="AZ58" s="521">
        <v>0</v>
      </c>
      <c r="BA58" s="521">
        <v>0</v>
      </c>
      <c r="BB58" s="521">
        <v>0</v>
      </c>
      <c r="BC58" s="521">
        <v>4.5711099999999991</v>
      </c>
      <c r="BD58" s="521">
        <v>0</v>
      </c>
      <c r="BE58" s="521">
        <v>0</v>
      </c>
      <c r="BF58" s="521">
        <v>0</v>
      </c>
      <c r="BG58" s="521">
        <v>0</v>
      </c>
      <c r="BH58" s="521">
        <v>0</v>
      </c>
      <c r="BI58" s="521">
        <v>0</v>
      </c>
      <c r="BJ58" s="521"/>
      <c r="BK58" s="521"/>
      <c r="BL58" s="521"/>
      <c r="BM58" s="521"/>
      <c r="BN58" s="519"/>
      <c r="BO58" s="521">
        <v>0</v>
      </c>
      <c r="BP58" s="485">
        <v>5.4711100000000004</v>
      </c>
    </row>
    <row r="59" spans="1:68" s="517" customFormat="1" ht="25.05" customHeight="1" x14ac:dyDescent="0.3">
      <c r="A59" s="494" t="s">
        <v>172</v>
      </c>
      <c r="B59" s="507" t="s">
        <v>173</v>
      </c>
      <c r="C59" s="494" t="s">
        <v>174</v>
      </c>
      <c r="D59" s="486">
        <v>16.510349999999999</v>
      </c>
      <c r="E59" s="521">
        <v>0</v>
      </c>
      <c r="F59" s="521">
        <v>0</v>
      </c>
      <c r="G59" s="521">
        <v>0</v>
      </c>
      <c r="H59" s="521"/>
      <c r="I59" s="521">
        <v>0</v>
      </c>
      <c r="J59" s="521">
        <v>0</v>
      </c>
      <c r="K59" s="521">
        <v>0</v>
      </c>
      <c r="L59" s="521">
        <v>0</v>
      </c>
      <c r="M59" s="521">
        <v>0</v>
      </c>
      <c r="N59" s="521">
        <v>0</v>
      </c>
      <c r="O59" s="521">
        <v>0</v>
      </c>
      <c r="P59" s="521"/>
      <c r="Q59" s="521">
        <v>0</v>
      </c>
      <c r="R59" s="521">
        <v>0</v>
      </c>
      <c r="S59" s="519">
        <v>0</v>
      </c>
      <c r="T59" s="521">
        <v>0</v>
      </c>
      <c r="U59" s="521">
        <v>0</v>
      </c>
      <c r="V59" s="521">
        <v>0</v>
      </c>
      <c r="W59" s="521">
        <v>0</v>
      </c>
      <c r="X59" s="521">
        <v>0</v>
      </c>
      <c r="Y59" s="521">
        <v>0</v>
      </c>
      <c r="Z59" s="521">
        <v>0</v>
      </c>
      <c r="AA59" s="521">
        <v>0</v>
      </c>
      <c r="AB59" s="521">
        <v>0</v>
      </c>
      <c r="AC59" s="521">
        <v>0</v>
      </c>
      <c r="AD59" s="521">
        <v>0</v>
      </c>
      <c r="AE59" s="521"/>
      <c r="AF59" s="521"/>
      <c r="AG59" s="521"/>
      <c r="AH59" s="521">
        <v>0</v>
      </c>
      <c r="AI59" s="521">
        <v>0</v>
      </c>
      <c r="AJ59" s="521">
        <v>0</v>
      </c>
      <c r="AK59" s="521">
        <v>0</v>
      </c>
      <c r="AL59" s="521">
        <v>0</v>
      </c>
      <c r="AM59" s="521"/>
      <c r="AN59" s="521">
        <v>0</v>
      </c>
      <c r="AO59" s="521">
        <v>0</v>
      </c>
      <c r="AP59" s="521">
        <v>0</v>
      </c>
      <c r="AQ59" s="521">
        <v>0</v>
      </c>
      <c r="AR59" s="521">
        <v>0</v>
      </c>
      <c r="AS59" s="521">
        <v>0</v>
      </c>
      <c r="AT59" s="521"/>
      <c r="AU59" s="521"/>
      <c r="AV59" s="521">
        <v>0</v>
      </c>
      <c r="AW59" s="521">
        <v>0</v>
      </c>
      <c r="AX59" s="521">
        <v>0</v>
      </c>
      <c r="AY59" s="521">
        <v>0</v>
      </c>
      <c r="AZ59" s="521">
        <v>0</v>
      </c>
      <c r="BA59" s="521">
        <v>0</v>
      </c>
      <c r="BB59" s="521">
        <v>0</v>
      </c>
      <c r="BC59" s="521">
        <v>0</v>
      </c>
      <c r="BD59" s="521">
        <v>16.510349999999999</v>
      </c>
      <c r="BE59" s="521">
        <v>0</v>
      </c>
      <c r="BF59" s="521">
        <v>0</v>
      </c>
      <c r="BG59" s="521">
        <v>0</v>
      </c>
      <c r="BH59" s="521">
        <v>0</v>
      </c>
      <c r="BI59" s="521">
        <v>0</v>
      </c>
      <c r="BJ59" s="521"/>
      <c r="BK59" s="521"/>
      <c r="BL59" s="521"/>
      <c r="BM59" s="521"/>
      <c r="BN59" s="521"/>
      <c r="BO59" s="521">
        <v>0</v>
      </c>
      <c r="BP59" s="485">
        <v>18.000350000000001</v>
      </c>
    </row>
    <row r="60" spans="1:68" s="517" customFormat="1" ht="25.05" customHeight="1" x14ac:dyDescent="0.3">
      <c r="A60" s="494" t="s">
        <v>175</v>
      </c>
      <c r="B60" s="507" t="s">
        <v>176</v>
      </c>
      <c r="C60" s="494" t="s">
        <v>177</v>
      </c>
      <c r="D60" s="486"/>
      <c r="E60" s="521">
        <v>29.5</v>
      </c>
      <c r="F60" s="521">
        <v>0</v>
      </c>
      <c r="G60" s="521">
        <v>0</v>
      </c>
      <c r="H60" s="521">
        <v>0</v>
      </c>
      <c r="I60" s="521">
        <v>0</v>
      </c>
      <c r="J60" s="521">
        <v>14.5</v>
      </c>
      <c r="K60" s="521">
        <v>0</v>
      </c>
      <c r="L60" s="521">
        <v>0</v>
      </c>
      <c r="M60" s="521">
        <v>0</v>
      </c>
      <c r="N60" s="521">
        <v>0</v>
      </c>
      <c r="O60" s="521">
        <v>15</v>
      </c>
      <c r="P60" s="521">
        <v>0</v>
      </c>
      <c r="Q60" s="521">
        <v>0</v>
      </c>
      <c r="R60" s="521">
        <v>0</v>
      </c>
      <c r="S60" s="519">
        <v>0</v>
      </c>
      <c r="T60" s="521">
        <v>22.15</v>
      </c>
      <c r="U60" s="521">
        <v>4.5199999999999996</v>
      </c>
      <c r="V60" s="521">
        <v>0</v>
      </c>
      <c r="W60" s="521">
        <v>29.5</v>
      </c>
      <c r="X60" s="521">
        <v>0</v>
      </c>
      <c r="Y60" s="521">
        <v>0.64</v>
      </c>
      <c r="Z60" s="521">
        <v>0.64</v>
      </c>
      <c r="AA60" s="521">
        <v>0</v>
      </c>
      <c r="AB60" s="521">
        <v>0</v>
      </c>
      <c r="AC60" s="521">
        <v>0</v>
      </c>
      <c r="AD60" s="521">
        <v>0</v>
      </c>
      <c r="AE60" s="521">
        <v>0</v>
      </c>
      <c r="AF60" s="521">
        <v>0</v>
      </c>
      <c r="AG60" s="521">
        <v>0</v>
      </c>
      <c r="AH60" s="521">
        <v>0</v>
      </c>
      <c r="AI60" s="521">
        <v>0</v>
      </c>
      <c r="AJ60" s="521">
        <v>46.59</v>
      </c>
      <c r="AK60" s="521">
        <v>6.54</v>
      </c>
      <c r="AL60" s="521">
        <v>26.23</v>
      </c>
      <c r="AM60" s="521">
        <v>0</v>
      </c>
      <c r="AN60" s="521">
        <v>6.91</v>
      </c>
      <c r="AO60" s="521">
        <v>6.91</v>
      </c>
      <c r="AP60" s="521">
        <v>0</v>
      </c>
      <c r="AQ60" s="519">
        <v>21.97</v>
      </c>
      <c r="AR60" s="521">
        <v>18.02</v>
      </c>
      <c r="AS60" s="521">
        <v>3.95</v>
      </c>
      <c r="AT60" s="521">
        <v>0</v>
      </c>
      <c r="AU60" s="521">
        <v>0</v>
      </c>
      <c r="AV60" s="521">
        <v>0</v>
      </c>
      <c r="AW60" s="521">
        <v>0</v>
      </c>
      <c r="AX60" s="521">
        <v>0</v>
      </c>
      <c r="AY60" s="521">
        <v>0</v>
      </c>
      <c r="AZ60" s="521">
        <v>0</v>
      </c>
      <c r="BA60" s="521">
        <v>0</v>
      </c>
      <c r="BB60" s="521">
        <v>0</v>
      </c>
      <c r="BC60" s="521">
        <v>0</v>
      </c>
      <c r="BD60" s="521">
        <v>0</v>
      </c>
      <c r="BE60" s="521">
        <v>-155.06</v>
      </c>
      <c r="BF60" s="521"/>
      <c r="BG60" s="521"/>
      <c r="BH60" s="521">
        <v>0</v>
      </c>
      <c r="BI60" s="521">
        <v>0</v>
      </c>
      <c r="BJ60" s="521">
        <v>0</v>
      </c>
      <c r="BK60" s="521">
        <v>0</v>
      </c>
      <c r="BL60" s="521">
        <v>0</v>
      </c>
      <c r="BM60" s="521">
        <v>0</v>
      </c>
      <c r="BN60" s="521">
        <v>0</v>
      </c>
      <c r="BO60" s="521">
        <v>155.06</v>
      </c>
      <c r="BP60" s="485">
        <v>1061.1318820000001</v>
      </c>
    </row>
    <row r="61" spans="1:68" s="517" customFormat="1" ht="25.05" customHeight="1" x14ac:dyDescent="0.3">
      <c r="A61" s="494" t="s">
        <v>178</v>
      </c>
      <c r="B61" s="508" t="s">
        <v>179</v>
      </c>
      <c r="C61" s="494" t="s">
        <v>180</v>
      </c>
      <c r="D61" s="486">
        <v>20.026359999999997</v>
      </c>
      <c r="E61" s="521">
        <v>0</v>
      </c>
      <c r="F61" s="521">
        <v>0</v>
      </c>
      <c r="G61" s="521">
        <v>0</v>
      </c>
      <c r="H61" s="521"/>
      <c r="I61" s="521">
        <v>0</v>
      </c>
      <c r="J61" s="521">
        <v>0</v>
      </c>
      <c r="K61" s="521">
        <v>0</v>
      </c>
      <c r="L61" s="521">
        <v>0</v>
      </c>
      <c r="M61" s="521">
        <v>0</v>
      </c>
      <c r="N61" s="521">
        <v>0</v>
      </c>
      <c r="O61" s="521">
        <v>0</v>
      </c>
      <c r="P61" s="521"/>
      <c r="Q61" s="521">
        <v>0</v>
      </c>
      <c r="R61" s="521">
        <v>0</v>
      </c>
      <c r="S61" s="519">
        <v>0</v>
      </c>
      <c r="T61" s="521">
        <v>0</v>
      </c>
      <c r="U61" s="521">
        <v>0</v>
      </c>
      <c r="V61" s="521">
        <v>0</v>
      </c>
      <c r="W61" s="521">
        <v>0</v>
      </c>
      <c r="X61" s="521">
        <v>0</v>
      </c>
      <c r="Y61" s="521">
        <v>0</v>
      </c>
      <c r="Z61" s="521">
        <v>0</v>
      </c>
      <c r="AA61" s="521">
        <v>0</v>
      </c>
      <c r="AB61" s="521">
        <v>0</v>
      </c>
      <c r="AC61" s="521">
        <v>0</v>
      </c>
      <c r="AD61" s="521">
        <v>0</v>
      </c>
      <c r="AE61" s="521"/>
      <c r="AF61" s="521"/>
      <c r="AG61" s="521"/>
      <c r="AH61" s="521">
        <v>0</v>
      </c>
      <c r="AI61" s="521">
        <v>0</v>
      </c>
      <c r="AJ61" s="521">
        <v>0</v>
      </c>
      <c r="AK61" s="521">
        <v>0</v>
      </c>
      <c r="AL61" s="521">
        <v>0</v>
      </c>
      <c r="AM61" s="521"/>
      <c r="AN61" s="521">
        <v>0</v>
      </c>
      <c r="AO61" s="521">
        <v>0</v>
      </c>
      <c r="AP61" s="521">
        <v>0</v>
      </c>
      <c r="AQ61" s="521">
        <v>0</v>
      </c>
      <c r="AR61" s="521">
        <v>0</v>
      </c>
      <c r="AS61" s="521">
        <v>0</v>
      </c>
      <c r="AT61" s="521"/>
      <c r="AU61" s="521"/>
      <c r="AV61" s="521">
        <v>0</v>
      </c>
      <c r="AW61" s="521">
        <v>0</v>
      </c>
      <c r="AX61" s="521">
        <v>0</v>
      </c>
      <c r="AY61" s="521">
        <v>0</v>
      </c>
      <c r="AZ61" s="521">
        <v>0</v>
      </c>
      <c r="BA61" s="521">
        <v>0</v>
      </c>
      <c r="BB61" s="521">
        <v>0</v>
      </c>
      <c r="BC61" s="521">
        <v>0</v>
      </c>
      <c r="BD61" s="521">
        <v>0</v>
      </c>
      <c r="BE61" s="521">
        <v>0</v>
      </c>
      <c r="BF61" s="521">
        <v>20.026359999999997</v>
      </c>
      <c r="BG61" s="521">
        <v>0</v>
      </c>
      <c r="BH61" s="521">
        <v>0</v>
      </c>
      <c r="BI61" s="521">
        <v>0</v>
      </c>
      <c r="BJ61" s="521"/>
      <c r="BK61" s="521"/>
      <c r="BL61" s="521"/>
      <c r="BM61" s="521"/>
      <c r="BN61" s="521"/>
      <c r="BO61" s="521">
        <v>0</v>
      </c>
      <c r="BP61" s="485">
        <v>20.026359999999997</v>
      </c>
    </row>
    <row r="62" spans="1:68" s="517" customFormat="1" ht="25.05" customHeight="1" x14ac:dyDescent="0.3">
      <c r="A62" s="494" t="s">
        <v>181</v>
      </c>
      <c r="B62" s="507" t="s">
        <v>182</v>
      </c>
      <c r="C62" s="494" t="s">
        <v>183</v>
      </c>
      <c r="D62" s="486">
        <v>1041.1055220000001</v>
      </c>
      <c r="E62" s="521">
        <v>29.5</v>
      </c>
      <c r="F62" s="521">
        <v>0</v>
      </c>
      <c r="G62" s="521">
        <v>0</v>
      </c>
      <c r="H62" s="521"/>
      <c r="I62" s="521">
        <v>0</v>
      </c>
      <c r="J62" s="521">
        <v>14.5</v>
      </c>
      <c r="K62" s="521">
        <v>0</v>
      </c>
      <c r="L62" s="521">
        <v>0</v>
      </c>
      <c r="M62" s="521">
        <v>0</v>
      </c>
      <c r="N62" s="521">
        <v>0</v>
      </c>
      <c r="O62" s="521">
        <v>15</v>
      </c>
      <c r="P62" s="521"/>
      <c r="Q62" s="521">
        <v>0</v>
      </c>
      <c r="R62" s="521">
        <v>0</v>
      </c>
      <c r="S62" s="519">
        <v>0</v>
      </c>
      <c r="T62" s="521">
        <v>22.15</v>
      </c>
      <c r="U62" s="521">
        <v>4.5199999999999996</v>
      </c>
      <c r="V62" s="521">
        <v>0</v>
      </c>
      <c r="W62" s="521">
        <v>29.5</v>
      </c>
      <c r="X62" s="521">
        <v>0</v>
      </c>
      <c r="Y62" s="521">
        <v>0.64</v>
      </c>
      <c r="Z62" s="521">
        <v>0.64</v>
      </c>
      <c r="AA62" s="521">
        <v>0</v>
      </c>
      <c r="AB62" s="521">
        <v>0</v>
      </c>
      <c r="AC62" s="521">
        <v>0</v>
      </c>
      <c r="AD62" s="521">
        <v>0</v>
      </c>
      <c r="AE62" s="521"/>
      <c r="AF62" s="521"/>
      <c r="AG62" s="521"/>
      <c r="AH62" s="521">
        <v>0</v>
      </c>
      <c r="AI62" s="521">
        <v>0</v>
      </c>
      <c r="AJ62" s="521">
        <v>46.59</v>
      </c>
      <c r="AK62" s="521">
        <v>6.54</v>
      </c>
      <c r="AL62" s="521">
        <v>26.23</v>
      </c>
      <c r="AM62" s="521"/>
      <c r="AN62" s="521">
        <v>6.91</v>
      </c>
      <c r="AO62" s="521">
        <v>6.91</v>
      </c>
      <c r="AP62" s="521">
        <v>0</v>
      </c>
      <c r="AQ62" s="521">
        <v>21.97</v>
      </c>
      <c r="AR62" s="521">
        <v>18.02</v>
      </c>
      <c r="AS62" s="521">
        <v>3.95</v>
      </c>
      <c r="AT62" s="521"/>
      <c r="AU62" s="521"/>
      <c r="AV62" s="521">
        <v>0</v>
      </c>
      <c r="AW62" s="521">
        <v>0</v>
      </c>
      <c r="AX62" s="521">
        <v>0</v>
      </c>
      <c r="AY62" s="521">
        <v>0</v>
      </c>
      <c r="AZ62" s="521">
        <v>0</v>
      </c>
      <c r="BA62" s="521">
        <v>0</v>
      </c>
      <c r="BB62" s="521">
        <v>0</v>
      </c>
      <c r="BC62" s="521">
        <v>0</v>
      </c>
      <c r="BD62" s="521">
        <v>0</v>
      </c>
      <c r="BE62" s="521">
        <v>0</v>
      </c>
      <c r="BF62" s="521">
        <v>0</v>
      </c>
      <c r="BG62" s="521">
        <v>886.04552200000012</v>
      </c>
      <c r="BH62" s="521">
        <v>0</v>
      </c>
      <c r="BI62" s="521">
        <v>0</v>
      </c>
      <c r="BJ62" s="521"/>
      <c r="BK62" s="521"/>
      <c r="BL62" s="521"/>
      <c r="BM62" s="521"/>
      <c r="BN62" s="521"/>
      <c r="BO62" s="521">
        <v>155.06</v>
      </c>
      <c r="BP62" s="485">
        <v>1041.1055220000001</v>
      </c>
    </row>
    <row r="63" spans="1:68" s="517" customFormat="1" ht="25.05" customHeight="1" x14ac:dyDescent="0.3">
      <c r="A63" s="494" t="s">
        <v>184</v>
      </c>
      <c r="B63" s="495" t="s">
        <v>185</v>
      </c>
      <c r="C63" s="494" t="s">
        <v>186</v>
      </c>
      <c r="D63" s="486">
        <v>1.9701200000000001</v>
      </c>
      <c r="E63" s="521">
        <v>0</v>
      </c>
      <c r="F63" s="521">
        <v>0</v>
      </c>
      <c r="G63" s="521">
        <v>0</v>
      </c>
      <c r="H63" s="521"/>
      <c r="I63" s="521">
        <v>0</v>
      </c>
      <c r="J63" s="521">
        <v>0</v>
      </c>
      <c r="K63" s="521">
        <v>0</v>
      </c>
      <c r="L63" s="521">
        <v>0</v>
      </c>
      <c r="M63" s="521">
        <v>0</v>
      </c>
      <c r="N63" s="521">
        <v>0</v>
      </c>
      <c r="O63" s="521">
        <v>0</v>
      </c>
      <c r="P63" s="521"/>
      <c r="Q63" s="521">
        <v>0</v>
      </c>
      <c r="R63" s="521">
        <v>0</v>
      </c>
      <c r="S63" s="519">
        <v>0</v>
      </c>
      <c r="T63" s="521">
        <v>0</v>
      </c>
      <c r="U63" s="521">
        <v>0</v>
      </c>
      <c r="V63" s="521">
        <v>0</v>
      </c>
      <c r="W63" s="521">
        <v>0</v>
      </c>
      <c r="X63" s="521">
        <v>0</v>
      </c>
      <c r="Y63" s="521">
        <v>0</v>
      </c>
      <c r="Z63" s="521">
        <v>0</v>
      </c>
      <c r="AA63" s="521">
        <v>0</v>
      </c>
      <c r="AB63" s="521">
        <v>0</v>
      </c>
      <c r="AC63" s="521">
        <v>0</v>
      </c>
      <c r="AD63" s="521">
        <v>0</v>
      </c>
      <c r="AE63" s="521"/>
      <c r="AF63" s="521"/>
      <c r="AG63" s="521"/>
      <c r="AH63" s="521">
        <v>0</v>
      </c>
      <c r="AI63" s="521">
        <v>0</v>
      </c>
      <c r="AJ63" s="521">
        <v>0</v>
      </c>
      <c r="AK63" s="521">
        <v>0</v>
      </c>
      <c r="AL63" s="521">
        <v>0</v>
      </c>
      <c r="AM63" s="521"/>
      <c r="AN63" s="521">
        <v>0</v>
      </c>
      <c r="AO63" s="521">
        <v>0</v>
      </c>
      <c r="AP63" s="521">
        <v>0</v>
      </c>
      <c r="AQ63" s="521">
        <v>0</v>
      </c>
      <c r="AR63" s="521">
        <v>0</v>
      </c>
      <c r="AS63" s="521">
        <v>0</v>
      </c>
      <c r="AT63" s="521"/>
      <c r="AU63" s="521"/>
      <c r="AV63" s="521">
        <v>0</v>
      </c>
      <c r="AW63" s="521">
        <v>0</v>
      </c>
      <c r="AX63" s="521">
        <v>0</v>
      </c>
      <c r="AY63" s="521">
        <v>0</v>
      </c>
      <c r="AZ63" s="521">
        <v>0</v>
      </c>
      <c r="BA63" s="521">
        <v>0</v>
      </c>
      <c r="BB63" s="521">
        <v>0</v>
      </c>
      <c r="BC63" s="521">
        <v>0</v>
      </c>
      <c r="BD63" s="521">
        <v>0</v>
      </c>
      <c r="BE63" s="521">
        <v>0</v>
      </c>
      <c r="BF63" s="521">
        <v>0</v>
      </c>
      <c r="BG63" s="521">
        <v>0</v>
      </c>
      <c r="BH63" s="521">
        <v>1.9701200000000001</v>
      </c>
      <c r="BI63" s="521">
        <v>0</v>
      </c>
      <c r="BJ63" s="521"/>
      <c r="BK63" s="521"/>
      <c r="BL63" s="521"/>
      <c r="BM63" s="521"/>
      <c r="BN63" s="521"/>
      <c r="BO63" s="521">
        <v>0</v>
      </c>
      <c r="BP63" s="485">
        <v>1.9701200000000001</v>
      </c>
    </row>
    <row r="64" spans="1:68" s="520" customFormat="1" ht="25.05" customHeight="1" x14ac:dyDescent="0.3">
      <c r="A64" s="505">
        <v>3</v>
      </c>
      <c r="B64" s="509" t="s">
        <v>315</v>
      </c>
      <c r="C64" s="505" t="s">
        <v>188</v>
      </c>
      <c r="D64" s="488">
        <v>36.135220000000004</v>
      </c>
      <c r="E64" s="519">
        <v>36.135220000000004</v>
      </c>
      <c r="F64" s="521">
        <v>0</v>
      </c>
      <c r="G64" s="519">
        <v>0</v>
      </c>
      <c r="H64" s="519"/>
      <c r="I64" s="519">
        <v>0</v>
      </c>
      <c r="J64" s="519">
        <v>36.135220000000004</v>
      </c>
      <c r="K64" s="519">
        <v>0</v>
      </c>
      <c r="L64" s="519">
        <v>0</v>
      </c>
      <c r="M64" s="519">
        <v>0</v>
      </c>
      <c r="N64" s="519">
        <v>0</v>
      </c>
      <c r="O64" s="519">
        <v>0</v>
      </c>
      <c r="P64" s="519"/>
      <c r="Q64" s="519">
        <v>0</v>
      </c>
      <c r="R64" s="519">
        <v>0</v>
      </c>
      <c r="S64" s="519">
        <v>0</v>
      </c>
      <c r="T64" s="519">
        <v>0</v>
      </c>
      <c r="U64" s="519">
        <v>0</v>
      </c>
      <c r="V64" s="519">
        <v>0</v>
      </c>
      <c r="W64" s="519">
        <v>0</v>
      </c>
      <c r="X64" s="519">
        <v>0</v>
      </c>
      <c r="Y64" s="521">
        <v>0</v>
      </c>
      <c r="Z64" s="519">
        <v>0</v>
      </c>
      <c r="AA64" s="519">
        <v>0</v>
      </c>
      <c r="AB64" s="519">
        <v>0</v>
      </c>
      <c r="AC64" s="519">
        <v>0</v>
      </c>
      <c r="AD64" s="519">
        <v>0</v>
      </c>
      <c r="AE64" s="519"/>
      <c r="AF64" s="519"/>
      <c r="AG64" s="519"/>
      <c r="AH64" s="519">
        <v>0</v>
      </c>
      <c r="AI64" s="519">
        <v>0</v>
      </c>
      <c r="AJ64" s="521">
        <v>0</v>
      </c>
      <c r="AK64" s="519">
        <v>0</v>
      </c>
      <c r="AL64" s="519">
        <v>0</v>
      </c>
      <c r="AM64" s="519"/>
      <c r="AN64" s="519">
        <v>0</v>
      </c>
      <c r="AO64" s="519">
        <v>0</v>
      </c>
      <c r="AP64" s="519">
        <v>0</v>
      </c>
      <c r="AQ64" s="519">
        <v>0</v>
      </c>
      <c r="AR64" s="519">
        <v>0</v>
      </c>
      <c r="AS64" s="519">
        <v>0</v>
      </c>
      <c r="AT64" s="519"/>
      <c r="AU64" s="519"/>
      <c r="AV64" s="519">
        <v>0</v>
      </c>
      <c r="AW64" s="519">
        <v>0</v>
      </c>
      <c r="AX64" s="519">
        <v>0</v>
      </c>
      <c r="AY64" s="519">
        <v>0</v>
      </c>
      <c r="AZ64" s="519">
        <v>0</v>
      </c>
      <c r="BA64" s="519">
        <v>0</v>
      </c>
      <c r="BB64" s="519">
        <v>0</v>
      </c>
      <c r="BC64" s="519">
        <v>0</v>
      </c>
      <c r="BD64" s="519">
        <v>0</v>
      </c>
      <c r="BE64" s="521">
        <v>0</v>
      </c>
      <c r="BF64" s="519">
        <v>0</v>
      </c>
      <c r="BG64" s="519">
        <v>0</v>
      </c>
      <c r="BH64" s="519">
        <v>0</v>
      </c>
      <c r="BI64" s="521">
        <v>0</v>
      </c>
      <c r="BJ64" s="519"/>
      <c r="BK64" s="519"/>
      <c r="BL64" s="519"/>
      <c r="BM64" s="519"/>
      <c r="BN64" s="519"/>
      <c r="BO64" s="521">
        <v>36.135220000000004</v>
      </c>
      <c r="BP64" s="485">
        <v>0</v>
      </c>
    </row>
    <row r="65" spans="1:68" s="517" customFormat="1" ht="25.05" customHeight="1" x14ac:dyDescent="0.3">
      <c r="A65" s="494" t="s">
        <v>190</v>
      </c>
      <c r="B65" s="495" t="s">
        <v>191</v>
      </c>
      <c r="C65" s="494" t="s">
        <v>192</v>
      </c>
      <c r="D65" s="486"/>
      <c r="E65" s="521"/>
      <c r="F65" s="521"/>
      <c r="G65" s="521"/>
      <c r="H65" s="521"/>
      <c r="I65" s="521"/>
      <c r="J65" s="521"/>
      <c r="K65" s="521"/>
      <c r="L65" s="521"/>
      <c r="M65" s="521"/>
      <c r="N65" s="521"/>
      <c r="O65" s="521"/>
      <c r="P65" s="521"/>
      <c r="Q65" s="521"/>
      <c r="R65" s="521"/>
      <c r="S65" s="521"/>
      <c r="T65" s="521"/>
      <c r="U65" s="521"/>
      <c r="V65" s="521"/>
      <c r="W65" s="521"/>
      <c r="X65" s="521"/>
      <c r="Y65" s="521">
        <v>0</v>
      </c>
      <c r="Z65" s="521"/>
      <c r="AA65" s="521"/>
      <c r="AB65" s="521"/>
      <c r="AC65" s="521"/>
      <c r="AD65" s="521"/>
      <c r="AE65" s="521"/>
      <c r="AF65" s="521"/>
      <c r="AG65" s="521"/>
      <c r="AH65" s="521"/>
      <c r="AI65" s="521"/>
      <c r="AJ65" s="521">
        <v>0</v>
      </c>
      <c r="AK65" s="521"/>
      <c r="AL65" s="521"/>
      <c r="AM65" s="521"/>
      <c r="AN65" s="521"/>
      <c r="AO65" s="521">
        <v>0</v>
      </c>
      <c r="AP65" s="521"/>
      <c r="AQ65" s="521">
        <v>0</v>
      </c>
      <c r="AR65" s="521"/>
      <c r="AS65" s="521"/>
      <c r="AT65" s="521"/>
      <c r="AU65" s="521"/>
      <c r="AV65" s="521"/>
      <c r="AW65" s="521"/>
      <c r="AX65" s="521"/>
      <c r="AY65" s="521"/>
      <c r="AZ65" s="521"/>
      <c r="BA65" s="521">
        <v>0</v>
      </c>
      <c r="BB65" s="521"/>
      <c r="BC65" s="521"/>
      <c r="BD65" s="521"/>
      <c r="BE65" s="521">
        <v>0</v>
      </c>
      <c r="BF65" s="521"/>
      <c r="BG65" s="521"/>
      <c r="BH65" s="521"/>
      <c r="BI65" s="521"/>
      <c r="BJ65" s="521"/>
      <c r="BK65" s="521"/>
      <c r="BL65" s="521"/>
      <c r="BM65" s="521"/>
      <c r="BN65" s="521"/>
      <c r="BO65" s="521"/>
      <c r="BP65" s="485"/>
    </row>
    <row r="66" spans="1:68" s="528" customFormat="1" ht="25.05" customHeight="1" x14ac:dyDescent="0.3">
      <c r="A66" s="494" t="s">
        <v>193</v>
      </c>
      <c r="B66" s="495" t="s">
        <v>194</v>
      </c>
      <c r="C66" s="494" t="s">
        <v>195</v>
      </c>
      <c r="D66" s="526"/>
      <c r="E66" s="527"/>
      <c r="F66" s="521"/>
      <c r="G66" s="521"/>
      <c r="H66" s="521"/>
      <c r="I66" s="521"/>
      <c r="J66" s="521"/>
      <c r="K66" s="521"/>
      <c r="L66" s="521"/>
      <c r="M66" s="521"/>
      <c r="N66" s="521"/>
      <c r="O66" s="521"/>
      <c r="P66" s="521"/>
      <c r="Q66" s="521"/>
      <c r="R66" s="521"/>
      <c r="S66" s="527"/>
      <c r="T66" s="521"/>
      <c r="U66" s="521"/>
      <c r="V66" s="521"/>
      <c r="W66" s="521"/>
      <c r="X66" s="521"/>
      <c r="Y66" s="521">
        <v>0</v>
      </c>
      <c r="Z66" s="521"/>
      <c r="AA66" s="521"/>
      <c r="AB66" s="521"/>
      <c r="AC66" s="521"/>
      <c r="AD66" s="521"/>
      <c r="AE66" s="521"/>
      <c r="AF66" s="521"/>
      <c r="AG66" s="521"/>
      <c r="AH66" s="521"/>
      <c r="AI66" s="521"/>
      <c r="AJ66" s="521">
        <v>0</v>
      </c>
      <c r="AK66" s="521"/>
      <c r="AL66" s="521"/>
      <c r="AM66" s="521"/>
      <c r="AN66" s="521"/>
      <c r="AO66" s="521">
        <v>0</v>
      </c>
      <c r="AP66" s="521"/>
      <c r="AQ66" s="521">
        <v>0</v>
      </c>
      <c r="AR66" s="521"/>
      <c r="AS66" s="521"/>
      <c r="AT66" s="521"/>
      <c r="AU66" s="521"/>
      <c r="AV66" s="521"/>
      <c r="AW66" s="521"/>
      <c r="AX66" s="521"/>
      <c r="AY66" s="521"/>
      <c r="AZ66" s="521"/>
      <c r="BA66" s="521">
        <v>0</v>
      </c>
      <c r="BB66" s="521"/>
      <c r="BC66" s="521"/>
      <c r="BD66" s="521"/>
      <c r="BE66" s="521">
        <v>0</v>
      </c>
      <c r="BF66" s="521"/>
      <c r="BG66" s="521"/>
      <c r="BH66" s="521"/>
      <c r="BI66" s="527"/>
      <c r="BJ66" s="521"/>
      <c r="BK66" s="521"/>
      <c r="BL66" s="521"/>
      <c r="BM66" s="521"/>
      <c r="BN66" s="527"/>
      <c r="BO66" s="521"/>
      <c r="BP66" s="485"/>
    </row>
    <row r="67" spans="1:68" s="517" customFormat="1" ht="25.05" customHeight="1" x14ac:dyDescent="0.3">
      <c r="A67" s="494" t="s">
        <v>196</v>
      </c>
      <c r="B67" s="495" t="s">
        <v>197</v>
      </c>
      <c r="C67" s="494" t="s">
        <v>198</v>
      </c>
      <c r="D67" s="486">
        <v>36.135220000000004</v>
      </c>
      <c r="E67" s="521">
        <v>36.135220000000004</v>
      </c>
      <c r="F67" s="521">
        <v>0</v>
      </c>
      <c r="G67" s="521">
        <v>0</v>
      </c>
      <c r="H67" s="521"/>
      <c r="I67" s="521">
        <v>0</v>
      </c>
      <c r="J67" s="521">
        <v>36.135220000000004</v>
      </c>
      <c r="K67" s="521">
        <v>0</v>
      </c>
      <c r="L67" s="521">
        <v>0</v>
      </c>
      <c r="M67" s="521">
        <v>0</v>
      </c>
      <c r="N67" s="521">
        <v>0</v>
      </c>
      <c r="O67" s="521">
        <v>0</v>
      </c>
      <c r="P67" s="521"/>
      <c r="Q67" s="521">
        <v>0</v>
      </c>
      <c r="R67" s="521">
        <v>0</v>
      </c>
      <c r="S67" s="521">
        <v>0</v>
      </c>
      <c r="T67" s="521">
        <v>0</v>
      </c>
      <c r="U67" s="521">
        <v>0</v>
      </c>
      <c r="V67" s="521">
        <v>0</v>
      </c>
      <c r="W67" s="521">
        <v>0</v>
      </c>
      <c r="X67" s="521">
        <v>0</v>
      </c>
      <c r="Y67" s="521">
        <v>0</v>
      </c>
      <c r="Z67" s="521">
        <v>0</v>
      </c>
      <c r="AA67" s="521">
        <v>0</v>
      </c>
      <c r="AB67" s="521">
        <v>0</v>
      </c>
      <c r="AC67" s="521">
        <v>0</v>
      </c>
      <c r="AD67" s="521">
        <v>0</v>
      </c>
      <c r="AE67" s="521"/>
      <c r="AF67" s="521"/>
      <c r="AG67" s="521"/>
      <c r="AH67" s="521">
        <v>0</v>
      </c>
      <c r="AI67" s="521">
        <v>0</v>
      </c>
      <c r="AJ67" s="521">
        <v>0</v>
      </c>
      <c r="AK67" s="521">
        <v>0</v>
      </c>
      <c r="AL67" s="521">
        <v>0</v>
      </c>
      <c r="AM67" s="521"/>
      <c r="AN67" s="521">
        <v>0</v>
      </c>
      <c r="AO67" s="521">
        <v>0</v>
      </c>
      <c r="AP67" s="521">
        <v>0</v>
      </c>
      <c r="AQ67" s="521">
        <v>0</v>
      </c>
      <c r="AR67" s="521">
        <v>0</v>
      </c>
      <c r="AS67" s="521">
        <v>0</v>
      </c>
      <c r="AT67" s="521"/>
      <c r="AU67" s="521"/>
      <c r="AV67" s="521">
        <v>0</v>
      </c>
      <c r="AW67" s="521">
        <v>0</v>
      </c>
      <c r="AX67" s="521">
        <v>0</v>
      </c>
      <c r="AY67" s="521">
        <v>0</v>
      </c>
      <c r="AZ67" s="521">
        <v>0</v>
      </c>
      <c r="BA67" s="521">
        <v>0</v>
      </c>
      <c r="BB67" s="521">
        <v>0</v>
      </c>
      <c r="BC67" s="521">
        <v>0</v>
      </c>
      <c r="BD67" s="521">
        <v>0</v>
      </c>
      <c r="BE67" s="521">
        <v>0</v>
      </c>
      <c r="BF67" s="521">
        <v>0</v>
      </c>
      <c r="BG67" s="521">
        <v>0</v>
      </c>
      <c r="BH67" s="521">
        <v>0</v>
      </c>
      <c r="BI67" s="521">
        <v>0</v>
      </c>
      <c r="BJ67" s="521"/>
      <c r="BK67" s="521"/>
      <c r="BL67" s="521"/>
      <c r="BM67" s="521"/>
      <c r="BN67" s="521"/>
      <c r="BO67" s="521">
        <v>36.135220000000004</v>
      </c>
      <c r="BP67" s="485">
        <v>0</v>
      </c>
    </row>
    <row r="68" spans="1:68" ht="25.05" customHeight="1" x14ac:dyDescent="0.3">
      <c r="A68" s="494" t="s">
        <v>199</v>
      </c>
      <c r="B68" s="495" t="s">
        <v>200</v>
      </c>
      <c r="C68" s="494" t="s">
        <v>201</v>
      </c>
      <c r="D68" s="526"/>
      <c r="E68" s="529"/>
      <c r="F68" s="521"/>
      <c r="G68" s="521"/>
      <c r="H68" s="521"/>
      <c r="I68" s="521"/>
      <c r="J68" s="521"/>
      <c r="K68" s="521"/>
      <c r="L68" s="521"/>
      <c r="M68" s="521"/>
      <c r="N68" s="521"/>
      <c r="O68" s="521"/>
      <c r="P68" s="521"/>
      <c r="Q68" s="521"/>
      <c r="R68" s="521"/>
      <c r="S68" s="529"/>
      <c r="T68" s="521"/>
      <c r="U68" s="521"/>
      <c r="V68" s="521"/>
      <c r="W68" s="521"/>
      <c r="X68" s="521"/>
      <c r="Y68" s="521">
        <v>0</v>
      </c>
      <c r="Z68" s="521"/>
      <c r="AA68" s="521"/>
      <c r="AB68" s="521"/>
      <c r="AC68" s="521"/>
      <c r="AD68" s="521"/>
      <c r="AE68" s="521"/>
      <c r="AF68" s="521"/>
      <c r="AG68" s="521"/>
      <c r="AH68" s="521"/>
      <c r="AI68" s="521"/>
      <c r="AJ68" s="521">
        <v>0</v>
      </c>
      <c r="AK68" s="521"/>
      <c r="AL68" s="521"/>
      <c r="AM68" s="521"/>
      <c r="AN68" s="521"/>
      <c r="AO68" s="521">
        <v>0</v>
      </c>
      <c r="AP68" s="521"/>
      <c r="AQ68" s="521">
        <v>0</v>
      </c>
      <c r="AR68" s="521"/>
      <c r="AS68" s="521"/>
      <c r="AT68" s="521"/>
      <c r="AU68" s="521"/>
      <c r="AV68" s="521"/>
      <c r="AW68" s="521"/>
      <c r="AX68" s="521"/>
      <c r="AY68" s="521"/>
      <c r="AZ68" s="521"/>
      <c r="BA68" s="521">
        <v>0</v>
      </c>
      <c r="BB68" s="521"/>
      <c r="BC68" s="521"/>
      <c r="BD68" s="521"/>
      <c r="BE68" s="521">
        <v>0</v>
      </c>
      <c r="BF68" s="521"/>
      <c r="BG68" s="521"/>
      <c r="BH68" s="521"/>
      <c r="BI68" s="529"/>
      <c r="BJ68" s="521"/>
      <c r="BK68" s="521"/>
      <c r="BL68" s="521"/>
      <c r="BM68" s="521"/>
      <c r="BN68" s="529"/>
      <c r="BO68" s="521"/>
      <c r="BP68" s="485"/>
    </row>
    <row r="69" spans="1:68" ht="25.05" customHeight="1" x14ac:dyDescent="0.3">
      <c r="A69" s="494"/>
      <c r="B69" s="495" t="s">
        <v>316</v>
      </c>
      <c r="C69" s="494"/>
      <c r="D69" s="530"/>
      <c r="E69" s="521"/>
      <c r="F69" s="521"/>
      <c r="G69" s="529"/>
      <c r="H69" s="529"/>
      <c r="I69" s="529"/>
      <c r="J69" s="529"/>
      <c r="K69" s="529"/>
      <c r="L69" s="529"/>
      <c r="M69" s="529"/>
      <c r="N69" s="529"/>
      <c r="O69" s="529"/>
      <c r="P69" s="529"/>
      <c r="Q69" s="529"/>
      <c r="R69" s="529"/>
      <c r="S69" s="519"/>
      <c r="T69" s="529"/>
      <c r="U69" s="529"/>
      <c r="V69" s="529"/>
      <c r="W69" s="529"/>
      <c r="X69" s="529"/>
      <c r="Y69" s="521">
        <v>0</v>
      </c>
      <c r="Z69" s="529"/>
      <c r="AA69" s="529"/>
      <c r="AB69" s="529"/>
      <c r="AC69" s="529"/>
      <c r="AD69" s="529"/>
      <c r="AE69" s="529"/>
      <c r="AF69" s="529"/>
      <c r="AG69" s="529"/>
      <c r="AH69" s="529"/>
      <c r="AI69" s="529"/>
      <c r="AJ69" s="521">
        <v>0</v>
      </c>
      <c r="AK69" s="529"/>
      <c r="AL69" s="529"/>
      <c r="AM69" s="529"/>
      <c r="AN69" s="529"/>
      <c r="AO69" s="529">
        <v>0</v>
      </c>
      <c r="AP69" s="529"/>
      <c r="AQ69" s="519">
        <v>0</v>
      </c>
      <c r="AR69" s="529"/>
      <c r="AS69" s="529"/>
      <c r="AT69" s="529"/>
      <c r="AU69" s="529"/>
      <c r="AV69" s="529"/>
      <c r="AW69" s="529"/>
      <c r="AX69" s="529"/>
      <c r="AY69" s="529"/>
      <c r="AZ69" s="529"/>
      <c r="BA69" s="529">
        <v>0</v>
      </c>
      <c r="BB69" s="529"/>
      <c r="BC69" s="529"/>
      <c r="BD69" s="529"/>
      <c r="BE69" s="521">
        <v>0</v>
      </c>
      <c r="BF69" s="529"/>
      <c r="BG69" s="529"/>
      <c r="BH69" s="529"/>
      <c r="BI69" s="529"/>
      <c r="BJ69" s="529"/>
      <c r="BK69" s="529"/>
      <c r="BL69" s="529"/>
      <c r="BM69" s="529"/>
      <c r="BN69" s="529"/>
      <c r="BO69" s="521"/>
      <c r="BP69" s="529"/>
    </row>
    <row r="70" spans="1:68" ht="25.05" customHeight="1" x14ac:dyDescent="0.3">
      <c r="A70" s="486"/>
      <c r="B70" s="510" t="s">
        <v>317</v>
      </c>
      <c r="C70" s="486"/>
      <c r="D70" s="530">
        <v>0</v>
      </c>
      <c r="E70" s="529">
        <v>72.685220000000001</v>
      </c>
      <c r="F70" s="529">
        <v>0</v>
      </c>
      <c r="G70" s="529">
        <v>0</v>
      </c>
      <c r="H70" s="529"/>
      <c r="I70" s="529">
        <v>0</v>
      </c>
      <c r="J70" s="529">
        <v>77.635220000000004</v>
      </c>
      <c r="K70" s="529">
        <v>0</v>
      </c>
      <c r="L70" s="529">
        <v>0</v>
      </c>
      <c r="M70" s="529">
        <v>0</v>
      </c>
      <c r="N70" s="529">
        <v>0</v>
      </c>
      <c r="O70" s="529">
        <v>19.940000000000001</v>
      </c>
      <c r="P70" s="529">
        <v>0</v>
      </c>
      <c r="Q70" s="529">
        <v>0</v>
      </c>
      <c r="R70" s="529">
        <v>15.62</v>
      </c>
      <c r="S70" s="531">
        <v>827.73576999999989</v>
      </c>
      <c r="T70" s="529">
        <v>109.0558</v>
      </c>
      <c r="U70" s="529">
        <v>108.07000000000001</v>
      </c>
      <c r="V70" s="529">
        <v>7.7900000000000009</v>
      </c>
      <c r="W70" s="529">
        <v>145.37577000000002</v>
      </c>
      <c r="X70" s="529">
        <v>152.56999999999988</v>
      </c>
      <c r="Y70" s="521">
        <v>28.919199999999996</v>
      </c>
      <c r="Z70" s="529">
        <v>3.1499999999999986</v>
      </c>
      <c r="AA70" s="529">
        <v>2.4</v>
      </c>
      <c r="AB70" s="529">
        <v>3.6700000000000004</v>
      </c>
      <c r="AC70" s="529">
        <v>16.819199999999999</v>
      </c>
      <c r="AD70" s="529">
        <v>2.61</v>
      </c>
      <c r="AE70" s="529"/>
      <c r="AF70" s="529"/>
      <c r="AG70" s="529"/>
      <c r="AH70" s="529">
        <v>0</v>
      </c>
      <c r="AI70" s="529">
        <v>0.27</v>
      </c>
      <c r="AJ70" s="521">
        <v>489.86999999999989</v>
      </c>
      <c r="AK70" s="529">
        <v>154.99999999999997</v>
      </c>
      <c r="AL70" s="529">
        <v>89.62</v>
      </c>
      <c r="AM70" s="529"/>
      <c r="AN70" s="529">
        <v>46.29</v>
      </c>
      <c r="AO70" s="529">
        <v>198.85999999999987</v>
      </c>
      <c r="AP70" s="529">
        <v>0.1</v>
      </c>
      <c r="AQ70" s="521">
        <v>212.9</v>
      </c>
      <c r="AR70" s="529">
        <v>170.41</v>
      </c>
      <c r="AS70" s="529">
        <v>14.399999999999999</v>
      </c>
      <c r="AT70" s="529">
        <v>2.93</v>
      </c>
      <c r="AU70" s="529"/>
      <c r="AV70" s="529">
        <v>14.84</v>
      </c>
      <c r="AW70" s="529">
        <v>4</v>
      </c>
      <c r="AX70" s="529">
        <v>0.32000000000000006</v>
      </c>
      <c r="AY70" s="529">
        <v>0</v>
      </c>
      <c r="AZ70" s="529">
        <v>2</v>
      </c>
      <c r="BA70" s="529">
        <v>4</v>
      </c>
      <c r="BB70" s="529">
        <v>2.2000000000000002</v>
      </c>
      <c r="BC70" s="529">
        <v>0.89999999999999991</v>
      </c>
      <c r="BD70" s="529">
        <v>1.49</v>
      </c>
      <c r="BE70" s="521">
        <v>0</v>
      </c>
      <c r="BF70" s="529">
        <v>0</v>
      </c>
      <c r="BG70" s="529">
        <v>0</v>
      </c>
      <c r="BH70" s="529">
        <v>0</v>
      </c>
      <c r="BI70" s="529">
        <v>0</v>
      </c>
      <c r="BJ70" s="529"/>
      <c r="BK70" s="529"/>
      <c r="BL70" s="529"/>
      <c r="BM70" s="529"/>
      <c r="BN70" s="529"/>
      <c r="BO70" s="521">
        <v>0</v>
      </c>
      <c r="BP70" s="529">
        <v>0</v>
      </c>
    </row>
    <row r="71" spans="1:68" ht="25.05" customHeight="1" x14ac:dyDescent="0.3">
      <c r="A71" s="486"/>
      <c r="B71" s="510" t="s">
        <v>319</v>
      </c>
      <c r="C71" s="486"/>
      <c r="D71" s="530"/>
      <c r="E71" s="485">
        <v>40490.444104999995</v>
      </c>
      <c r="F71" s="485">
        <v>38120.44816700001</v>
      </c>
      <c r="G71" s="485">
        <v>38120.44816700001</v>
      </c>
      <c r="H71" s="485"/>
      <c r="I71" s="485">
        <v>123.944774</v>
      </c>
      <c r="J71" s="485">
        <v>1411.0040400000003</v>
      </c>
      <c r="K71" s="485">
        <v>130.97587999999999</v>
      </c>
      <c r="L71" s="485">
        <v>51.889099999999999</v>
      </c>
      <c r="M71" s="485">
        <v>0</v>
      </c>
      <c r="N71" s="485">
        <v>0</v>
      </c>
      <c r="O71" s="485">
        <v>525.26889399999993</v>
      </c>
      <c r="P71" s="485">
        <v>108.74</v>
      </c>
      <c r="Q71" s="485">
        <v>0</v>
      </c>
      <c r="R71" s="485">
        <v>18.170000000000002</v>
      </c>
      <c r="S71" s="485">
        <v>6544.0033570000005</v>
      </c>
      <c r="T71" s="485">
        <v>1097.0000990000001</v>
      </c>
      <c r="U71" s="485">
        <v>323.99979099999996</v>
      </c>
      <c r="V71" s="485">
        <v>22.999250000000004</v>
      </c>
      <c r="W71" s="485">
        <v>279.99741</v>
      </c>
      <c r="X71" s="485">
        <v>168.00420999999992</v>
      </c>
      <c r="Y71" s="485">
        <v>96.873751999999996</v>
      </c>
      <c r="Z71" s="485">
        <v>4.9991199999999987</v>
      </c>
      <c r="AA71" s="485">
        <v>4.9792000000000005</v>
      </c>
      <c r="AB71" s="485">
        <v>10.430929999999998</v>
      </c>
      <c r="AC71" s="485">
        <v>69.996241999999995</v>
      </c>
      <c r="AD71" s="485">
        <v>5.9951599999999994</v>
      </c>
      <c r="AE71" s="485"/>
      <c r="AF71" s="485"/>
      <c r="AG71" s="485"/>
      <c r="AH71" s="485">
        <v>0</v>
      </c>
      <c r="AI71" s="485">
        <v>0.47309999999999997</v>
      </c>
      <c r="AJ71" s="485">
        <v>555.00789999999995</v>
      </c>
      <c r="AK71" s="485">
        <v>154.99999999999997</v>
      </c>
      <c r="AL71" s="485">
        <v>100.99736</v>
      </c>
      <c r="AM71" s="485"/>
      <c r="AN71" s="485">
        <v>65.004140000000007</v>
      </c>
      <c r="AO71" s="485">
        <v>233.00834999999992</v>
      </c>
      <c r="AP71" s="485">
        <v>0.99804999999999999</v>
      </c>
      <c r="AQ71" s="485">
        <v>3199.9507520000002</v>
      </c>
      <c r="AR71" s="485">
        <v>1622.003712</v>
      </c>
      <c r="AS71" s="485">
        <v>1518.8770980000002</v>
      </c>
      <c r="AT71" s="485">
        <v>5.12</v>
      </c>
      <c r="AU71" s="485"/>
      <c r="AV71" s="485">
        <v>29.001370000000001</v>
      </c>
      <c r="AW71" s="485">
        <v>4.0043479999999994</v>
      </c>
      <c r="AX71" s="485">
        <v>1.1036000000000001</v>
      </c>
      <c r="AY71" s="485">
        <v>0.38779000000000002</v>
      </c>
      <c r="AZ71" s="485">
        <v>7.7899899999999995</v>
      </c>
      <c r="BA71" s="485">
        <v>11.662843999999998</v>
      </c>
      <c r="BB71" s="485">
        <v>27.997040000000002</v>
      </c>
      <c r="BC71" s="485">
        <v>5.4711100000000004</v>
      </c>
      <c r="BD71" s="485">
        <v>18.000350000000001</v>
      </c>
      <c r="BE71" s="485">
        <v>906.07188200000007</v>
      </c>
      <c r="BF71" s="485">
        <v>20.026359999999997</v>
      </c>
      <c r="BG71" s="485">
        <v>886.04552200000012</v>
      </c>
      <c r="BH71" s="485">
        <v>1.9701200000000001</v>
      </c>
      <c r="BI71" s="485">
        <v>0</v>
      </c>
      <c r="BJ71" s="485"/>
      <c r="BK71" s="485"/>
      <c r="BL71" s="485"/>
      <c r="BM71" s="485"/>
      <c r="BN71" s="529"/>
      <c r="BO71" s="521"/>
      <c r="BP71" s="529"/>
    </row>
  </sheetData>
  <mergeCells count="12">
    <mergeCell ref="BO5:BO6"/>
    <mergeCell ref="BP5:BP6"/>
    <mergeCell ref="BN4:BP4"/>
    <mergeCell ref="A1:B1"/>
    <mergeCell ref="A2:BP2"/>
    <mergeCell ref="A3:BP3"/>
    <mergeCell ref="A5:A6"/>
    <mergeCell ref="B5:B6"/>
    <mergeCell ref="C5:C6"/>
    <mergeCell ref="D5:D6"/>
    <mergeCell ref="E5:BM5"/>
    <mergeCell ref="BN5:BN6"/>
  </mergeCells>
  <pageMargins left="0.2" right="0.2" top="0.5" bottom="0.2" header="0.2" footer="0.2"/>
  <pageSetup paperSize="9" scale="3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5"/>
  <sheetViews>
    <sheetView tabSelected="1" workbookViewId="0">
      <selection activeCell="J13" sqref="J13"/>
    </sheetView>
  </sheetViews>
  <sheetFormatPr defaultColWidth="9.109375" defaultRowHeight="15.6" x14ac:dyDescent="0.3"/>
  <cols>
    <col min="1" max="1" width="8.109375" style="330" customWidth="1"/>
    <col min="2" max="2" width="46.44140625" style="331" customWidth="1"/>
    <col min="3" max="3" width="11.6640625" style="329" customWidth="1"/>
    <col min="4" max="5" width="10" style="329" customWidth="1"/>
    <col min="6" max="6" width="17.44140625" style="330" customWidth="1"/>
    <col min="7" max="7" width="20.33203125" style="330" customWidth="1"/>
    <col min="8" max="8" width="16.44140625" style="330" customWidth="1"/>
    <col min="9" max="9" width="33" style="330" customWidth="1"/>
    <col min="10" max="10" width="31.44140625" style="340" customWidth="1"/>
    <col min="11" max="16384" width="9.109375" style="331"/>
  </cols>
  <sheetData>
    <row r="1" spans="1:10" x14ac:dyDescent="0.3">
      <c r="A1" s="647" t="s">
        <v>371</v>
      </c>
      <c r="B1" s="647"/>
      <c r="C1" s="647"/>
    </row>
    <row r="2" spans="1:10" x14ac:dyDescent="0.3">
      <c r="A2" s="648" t="s">
        <v>372</v>
      </c>
      <c r="B2" s="648"/>
      <c r="C2" s="648"/>
      <c r="D2" s="648"/>
      <c r="E2" s="648"/>
      <c r="F2" s="648"/>
      <c r="G2" s="648"/>
      <c r="H2" s="648"/>
      <c r="I2" s="648"/>
    </row>
    <row r="3" spans="1:10" x14ac:dyDescent="0.3">
      <c r="A3" s="649" t="s">
        <v>0</v>
      </c>
      <c r="B3" s="649" t="s">
        <v>373</v>
      </c>
      <c r="C3" s="649" t="s">
        <v>374</v>
      </c>
      <c r="D3" s="649" t="s">
        <v>375</v>
      </c>
      <c r="E3" s="649" t="s">
        <v>376</v>
      </c>
      <c r="F3" s="649"/>
      <c r="G3" s="649" t="s">
        <v>377</v>
      </c>
      <c r="H3" s="649" t="s">
        <v>378</v>
      </c>
      <c r="I3" s="649" t="s">
        <v>379</v>
      </c>
    </row>
    <row r="4" spans="1:10" ht="31.2" x14ac:dyDescent="0.3">
      <c r="A4" s="649"/>
      <c r="B4" s="649"/>
      <c r="C4" s="649"/>
      <c r="D4" s="649"/>
      <c r="E4" s="556" t="s">
        <v>214</v>
      </c>
      <c r="F4" s="556" t="s">
        <v>380</v>
      </c>
      <c r="G4" s="649"/>
      <c r="H4" s="649"/>
      <c r="I4" s="649"/>
    </row>
    <row r="5" spans="1:10" s="332" customFormat="1" ht="31.2" x14ac:dyDescent="0.3">
      <c r="A5" s="557">
        <v>-1</v>
      </c>
      <c r="B5" s="557">
        <v>-2</v>
      </c>
      <c r="C5" s="557" t="s">
        <v>381</v>
      </c>
      <c r="D5" s="254">
        <v>-4</v>
      </c>
      <c r="E5" s="254">
        <v>-5</v>
      </c>
      <c r="F5" s="557">
        <v>-6</v>
      </c>
      <c r="G5" s="557">
        <v>-7</v>
      </c>
      <c r="H5" s="557">
        <v>-8</v>
      </c>
      <c r="I5" s="251">
        <v>-9</v>
      </c>
      <c r="J5" s="341"/>
    </row>
    <row r="6" spans="1:10" s="328" customFormat="1" x14ac:dyDescent="0.3">
      <c r="A6" s="252" t="s">
        <v>382</v>
      </c>
      <c r="B6" s="253" t="s">
        <v>383</v>
      </c>
      <c r="C6" s="254"/>
      <c r="D6" s="254"/>
      <c r="E6" s="254"/>
      <c r="F6" s="557"/>
      <c r="G6" s="557"/>
      <c r="H6" s="557"/>
      <c r="I6" s="557"/>
      <c r="J6" s="342"/>
    </row>
    <row r="7" spans="1:10" s="328" customFormat="1" x14ac:dyDescent="0.3">
      <c r="A7" s="252" t="s">
        <v>384</v>
      </c>
      <c r="B7" s="253" t="s">
        <v>385</v>
      </c>
      <c r="C7" s="267"/>
      <c r="D7" s="267"/>
      <c r="E7" s="267"/>
      <c r="F7" s="557"/>
      <c r="G7" s="557"/>
      <c r="H7" s="557"/>
      <c r="I7" s="557"/>
      <c r="J7" s="342"/>
    </row>
    <row r="8" spans="1:10" s="333" customFormat="1" x14ac:dyDescent="0.3">
      <c r="A8" s="6">
        <v>1</v>
      </c>
      <c r="B8" s="177" t="s">
        <v>386</v>
      </c>
      <c r="C8" s="267">
        <f>D8+E8</f>
        <v>9.26</v>
      </c>
      <c r="D8" s="267"/>
      <c r="E8" s="267">
        <v>9.26</v>
      </c>
      <c r="F8" s="6" t="s">
        <v>29</v>
      </c>
      <c r="G8" s="6" t="s">
        <v>338</v>
      </c>
      <c r="H8" s="6" t="s">
        <v>387</v>
      </c>
      <c r="I8" s="557" t="s">
        <v>388</v>
      </c>
      <c r="J8" s="343"/>
    </row>
    <row r="9" spans="1:10" s="328" customFormat="1" x14ac:dyDescent="0.3">
      <c r="A9" s="252" t="s">
        <v>389</v>
      </c>
      <c r="B9" s="253" t="s">
        <v>37</v>
      </c>
      <c r="C9" s="267"/>
      <c r="D9" s="267"/>
      <c r="E9" s="267"/>
      <c r="F9" s="557"/>
      <c r="G9" s="557"/>
      <c r="H9" s="557"/>
      <c r="I9" s="557"/>
      <c r="J9" s="342"/>
    </row>
    <row r="10" spans="1:10" s="333" customFormat="1" x14ac:dyDescent="0.3">
      <c r="A10" s="6">
        <v>1</v>
      </c>
      <c r="B10" s="255" t="s">
        <v>390</v>
      </c>
      <c r="C10" s="267">
        <v>25</v>
      </c>
      <c r="D10" s="267"/>
      <c r="E10" s="267">
        <v>25</v>
      </c>
      <c r="F10" s="6" t="s">
        <v>29</v>
      </c>
      <c r="G10" s="6" t="s">
        <v>337</v>
      </c>
      <c r="H10" s="256" t="s">
        <v>391</v>
      </c>
      <c r="I10" s="557" t="s">
        <v>388</v>
      </c>
      <c r="J10" s="343"/>
    </row>
    <row r="11" spans="1:10" s="333" customFormat="1" x14ac:dyDescent="0.3">
      <c r="A11" s="6">
        <v>2</v>
      </c>
      <c r="B11" s="255" t="s">
        <v>390</v>
      </c>
      <c r="C11" s="267">
        <f>D11+E11</f>
        <v>6</v>
      </c>
      <c r="D11" s="267"/>
      <c r="E11" s="267">
        <v>6</v>
      </c>
      <c r="F11" s="6" t="s">
        <v>29</v>
      </c>
      <c r="G11" s="6" t="s">
        <v>342</v>
      </c>
      <c r="H11" s="256" t="s">
        <v>391</v>
      </c>
      <c r="I11" s="557" t="s">
        <v>388</v>
      </c>
      <c r="J11" s="343"/>
    </row>
    <row r="12" spans="1:10" s="333" customFormat="1" x14ac:dyDescent="0.3">
      <c r="A12" s="6">
        <v>3</v>
      </c>
      <c r="B12" s="255" t="s">
        <v>390</v>
      </c>
      <c r="C12" s="321">
        <v>10</v>
      </c>
      <c r="D12" s="321"/>
      <c r="E12" s="321">
        <v>10</v>
      </c>
      <c r="F12" s="257" t="s">
        <v>29</v>
      </c>
      <c r="G12" s="257" t="s">
        <v>343</v>
      </c>
      <c r="H12" s="256" t="s">
        <v>391</v>
      </c>
      <c r="I12" s="557" t="s">
        <v>388</v>
      </c>
      <c r="J12" s="343"/>
    </row>
    <row r="13" spans="1:10" s="333" customFormat="1" x14ac:dyDescent="0.3">
      <c r="A13" s="6">
        <v>4</v>
      </c>
      <c r="B13" s="255" t="s">
        <v>392</v>
      </c>
      <c r="C13" s="321">
        <v>250</v>
      </c>
      <c r="D13" s="321"/>
      <c r="E13" s="321">
        <v>250</v>
      </c>
      <c r="F13" s="257" t="s">
        <v>29</v>
      </c>
      <c r="G13" s="257" t="s">
        <v>343</v>
      </c>
      <c r="H13" s="256" t="s">
        <v>391</v>
      </c>
      <c r="I13" s="557" t="s">
        <v>388</v>
      </c>
      <c r="J13" s="343"/>
    </row>
    <row r="14" spans="1:10" s="333" customFormat="1" ht="31.2" x14ac:dyDescent="0.3">
      <c r="A14" s="6">
        <v>5</v>
      </c>
      <c r="B14" s="177" t="s">
        <v>393</v>
      </c>
      <c r="C14" s="267">
        <v>229</v>
      </c>
      <c r="D14" s="267"/>
      <c r="E14" s="267">
        <v>229</v>
      </c>
      <c r="F14" s="6" t="s">
        <v>394</v>
      </c>
      <c r="G14" s="6" t="s">
        <v>340</v>
      </c>
      <c r="H14" s="256" t="s">
        <v>391</v>
      </c>
      <c r="I14" s="557" t="s">
        <v>388</v>
      </c>
      <c r="J14" s="343"/>
    </row>
    <row r="15" spans="1:10" s="333" customFormat="1" x14ac:dyDescent="0.3">
      <c r="A15" s="6">
        <v>6</v>
      </c>
      <c r="B15" s="255" t="s">
        <v>392</v>
      </c>
      <c r="C15" s="267">
        <v>168</v>
      </c>
      <c r="D15" s="267"/>
      <c r="E15" s="267">
        <v>168</v>
      </c>
      <c r="F15" s="6" t="s">
        <v>29</v>
      </c>
      <c r="G15" s="6" t="s">
        <v>347</v>
      </c>
      <c r="H15" s="256" t="s">
        <v>391</v>
      </c>
      <c r="I15" s="557" t="s">
        <v>388</v>
      </c>
      <c r="J15" s="343"/>
    </row>
    <row r="16" spans="1:10" s="333" customFormat="1" x14ac:dyDescent="0.3">
      <c r="A16" s="6">
        <v>7</v>
      </c>
      <c r="B16" s="177" t="s">
        <v>395</v>
      </c>
      <c r="C16" s="267">
        <v>10</v>
      </c>
      <c r="D16" s="267"/>
      <c r="E16" s="267">
        <v>10</v>
      </c>
      <c r="F16" s="6" t="s">
        <v>29</v>
      </c>
      <c r="G16" s="6" t="s">
        <v>346</v>
      </c>
      <c r="H16" s="256" t="s">
        <v>391</v>
      </c>
      <c r="I16" s="557" t="s">
        <v>388</v>
      </c>
      <c r="J16" s="343"/>
    </row>
    <row r="17" spans="1:10" s="333" customFormat="1" x14ac:dyDescent="0.3">
      <c r="A17" s="6">
        <v>8</v>
      </c>
      <c r="B17" s="255" t="s">
        <v>392</v>
      </c>
      <c r="C17" s="267">
        <f>D17+E17</f>
        <v>122</v>
      </c>
      <c r="D17" s="267"/>
      <c r="E17" s="267">
        <v>122</v>
      </c>
      <c r="F17" s="6" t="s">
        <v>29</v>
      </c>
      <c r="G17" s="6" t="s">
        <v>339</v>
      </c>
      <c r="H17" s="6" t="s">
        <v>396</v>
      </c>
      <c r="I17" s="557" t="s">
        <v>388</v>
      </c>
      <c r="J17" s="343"/>
    </row>
    <row r="18" spans="1:10" s="333" customFormat="1" x14ac:dyDescent="0.3">
      <c r="A18" s="6">
        <v>9</v>
      </c>
      <c r="B18" s="177" t="s">
        <v>397</v>
      </c>
      <c r="C18" s="267">
        <v>7</v>
      </c>
      <c r="D18" s="267"/>
      <c r="E18" s="267">
        <v>7</v>
      </c>
      <c r="F18" s="6" t="s">
        <v>29</v>
      </c>
      <c r="G18" s="6" t="s">
        <v>349</v>
      </c>
      <c r="H18" s="256" t="s">
        <v>391</v>
      </c>
      <c r="I18" s="557" t="s">
        <v>388</v>
      </c>
      <c r="J18" s="343"/>
    </row>
    <row r="19" spans="1:10" s="333" customFormat="1" x14ac:dyDescent="0.3">
      <c r="A19" s="6">
        <v>10</v>
      </c>
      <c r="B19" s="255" t="s">
        <v>392</v>
      </c>
      <c r="C19" s="267">
        <v>252</v>
      </c>
      <c r="D19" s="267"/>
      <c r="E19" s="267">
        <v>252</v>
      </c>
      <c r="F19" s="6" t="s">
        <v>29</v>
      </c>
      <c r="G19" s="6" t="s">
        <v>349</v>
      </c>
      <c r="H19" s="256" t="s">
        <v>391</v>
      </c>
      <c r="I19" s="557" t="s">
        <v>388</v>
      </c>
      <c r="J19" s="343"/>
    </row>
    <row r="20" spans="1:10" s="328" customFormat="1" x14ac:dyDescent="0.3">
      <c r="A20" s="252" t="s">
        <v>398</v>
      </c>
      <c r="B20" s="253" t="s">
        <v>60</v>
      </c>
      <c r="C20" s="267"/>
      <c r="D20" s="267"/>
      <c r="E20" s="267"/>
      <c r="F20" s="557"/>
      <c r="G20" s="557"/>
      <c r="H20" s="557"/>
      <c r="I20" s="557"/>
      <c r="J20" s="342"/>
    </row>
    <row r="21" spans="1:10" s="328" customFormat="1" x14ac:dyDescent="0.3">
      <c r="A21" s="557">
        <v>1</v>
      </c>
      <c r="B21" s="177" t="s">
        <v>399</v>
      </c>
      <c r="C21" s="267">
        <f>D21+E21</f>
        <v>1</v>
      </c>
      <c r="D21" s="267"/>
      <c r="E21" s="267">
        <v>1</v>
      </c>
      <c r="F21" s="6" t="s">
        <v>400</v>
      </c>
      <c r="G21" s="6" t="s">
        <v>337</v>
      </c>
      <c r="H21" s="256" t="s">
        <v>391</v>
      </c>
      <c r="I21" s="557" t="s">
        <v>388</v>
      </c>
      <c r="J21" s="342"/>
    </row>
    <row r="22" spans="1:10" s="328" customFormat="1" x14ac:dyDescent="0.3">
      <c r="A22" s="557">
        <v>2</v>
      </c>
      <c r="B22" s="258" t="s">
        <v>399</v>
      </c>
      <c r="C22" s="267">
        <v>1</v>
      </c>
      <c r="D22" s="267"/>
      <c r="E22" s="267">
        <v>1</v>
      </c>
      <c r="F22" s="6" t="s">
        <v>400</v>
      </c>
      <c r="G22" s="6" t="s">
        <v>348</v>
      </c>
      <c r="H22" s="256" t="s">
        <v>391</v>
      </c>
      <c r="I22" s="557" t="s">
        <v>388</v>
      </c>
      <c r="J22" s="342"/>
    </row>
    <row r="23" spans="1:10" s="328" customFormat="1" x14ac:dyDescent="0.3">
      <c r="A23" s="557">
        <v>3</v>
      </c>
      <c r="B23" s="177" t="s">
        <v>399</v>
      </c>
      <c r="C23" s="267">
        <f>D23+E23</f>
        <v>1</v>
      </c>
      <c r="D23" s="267"/>
      <c r="E23" s="267">
        <v>1</v>
      </c>
      <c r="F23" s="6" t="s">
        <v>400</v>
      </c>
      <c r="G23" s="6" t="s">
        <v>342</v>
      </c>
      <c r="H23" s="256" t="s">
        <v>391</v>
      </c>
      <c r="I23" s="557" t="s">
        <v>388</v>
      </c>
      <c r="J23" s="342"/>
    </row>
    <row r="24" spans="1:10" s="328" customFormat="1" x14ac:dyDescent="0.3">
      <c r="A24" s="557">
        <v>4</v>
      </c>
      <c r="B24" s="255" t="s">
        <v>399</v>
      </c>
      <c r="C24" s="321">
        <v>1</v>
      </c>
      <c r="D24" s="321"/>
      <c r="E24" s="321">
        <v>1</v>
      </c>
      <c r="F24" s="257" t="s">
        <v>400</v>
      </c>
      <c r="G24" s="257" t="s">
        <v>343</v>
      </c>
      <c r="H24" s="256" t="s">
        <v>391</v>
      </c>
      <c r="I24" s="557" t="s">
        <v>388</v>
      </c>
      <c r="J24" s="342"/>
    </row>
    <row r="25" spans="1:10" s="328" customFormat="1" x14ac:dyDescent="0.3">
      <c r="A25" s="557">
        <v>5</v>
      </c>
      <c r="B25" s="177" t="s">
        <v>399</v>
      </c>
      <c r="C25" s="267">
        <v>1</v>
      </c>
      <c r="D25" s="267"/>
      <c r="E25" s="267">
        <v>1</v>
      </c>
      <c r="F25" s="6" t="s">
        <v>400</v>
      </c>
      <c r="G25" s="6" t="s">
        <v>344</v>
      </c>
      <c r="H25" s="256" t="s">
        <v>391</v>
      </c>
      <c r="I25" s="557" t="s">
        <v>388</v>
      </c>
      <c r="J25" s="342"/>
    </row>
    <row r="26" spans="1:10" s="328" customFormat="1" x14ac:dyDescent="0.3">
      <c r="A26" s="557">
        <v>6</v>
      </c>
      <c r="B26" s="177" t="s">
        <v>399</v>
      </c>
      <c r="C26" s="267">
        <v>1</v>
      </c>
      <c r="D26" s="267"/>
      <c r="E26" s="267">
        <v>1</v>
      </c>
      <c r="F26" s="6" t="s">
        <v>400</v>
      </c>
      <c r="G26" s="6" t="s">
        <v>340</v>
      </c>
      <c r="H26" s="256" t="s">
        <v>391</v>
      </c>
      <c r="I26" s="557" t="s">
        <v>388</v>
      </c>
      <c r="J26" s="342"/>
    </row>
    <row r="27" spans="1:10" s="328" customFormat="1" x14ac:dyDescent="0.3">
      <c r="A27" s="557">
        <v>7</v>
      </c>
      <c r="B27" s="177" t="s">
        <v>399</v>
      </c>
      <c r="C27" s="267">
        <v>1</v>
      </c>
      <c r="D27" s="267"/>
      <c r="E27" s="267">
        <v>1</v>
      </c>
      <c r="F27" s="6" t="s">
        <v>400</v>
      </c>
      <c r="G27" s="6" t="s">
        <v>336</v>
      </c>
      <c r="H27" s="256" t="s">
        <v>391</v>
      </c>
      <c r="I27" s="557" t="s">
        <v>388</v>
      </c>
      <c r="J27" s="342"/>
    </row>
    <row r="28" spans="1:10" s="328" customFormat="1" x14ac:dyDescent="0.3">
      <c r="A28" s="557">
        <v>8</v>
      </c>
      <c r="B28" s="177" t="s">
        <v>399</v>
      </c>
      <c r="C28" s="267">
        <v>1</v>
      </c>
      <c r="D28" s="267"/>
      <c r="E28" s="267">
        <v>1</v>
      </c>
      <c r="F28" s="6" t="s">
        <v>400</v>
      </c>
      <c r="G28" s="6" t="s">
        <v>347</v>
      </c>
      <c r="H28" s="256" t="s">
        <v>391</v>
      </c>
      <c r="I28" s="557" t="s">
        <v>388</v>
      </c>
      <c r="J28" s="342"/>
    </row>
    <row r="29" spans="1:10" s="328" customFormat="1" x14ac:dyDescent="0.3">
      <c r="A29" s="557">
        <v>9</v>
      </c>
      <c r="B29" s="177" t="s">
        <v>399</v>
      </c>
      <c r="C29" s="267">
        <f>D29+E29</f>
        <v>1</v>
      </c>
      <c r="D29" s="267"/>
      <c r="E29" s="267">
        <v>1</v>
      </c>
      <c r="F29" s="6" t="s">
        <v>400</v>
      </c>
      <c r="G29" s="6" t="s">
        <v>341</v>
      </c>
      <c r="H29" s="256" t="s">
        <v>391</v>
      </c>
      <c r="I29" s="557" t="s">
        <v>388</v>
      </c>
      <c r="J29" s="342"/>
    </row>
    <row r="30" spans="1:10" s="328" customFormat="1" x14ac:dyDescent="0.3">
      <c r="A30" s="557">
        <v>10</v>
      </c>
      <c r="B30" s="177" t="s">
        <v>399</v>
      </c>
      <c r="C30" s="267">
        <v>1</v>
      </c>
      <c r="D30" s="267"/>
      <c r="E30" s="267">
        <v>1</v>
      </c>
      <c r="F30" s="6" t="s">
        <v>400</v>
      </c>
      <c r="G30" s="6" t="s">
        <v>346</v>
      </c>
      <c r="H30" s="256" t="s">
        <v>391</v>
      </c>
      <c r="I30" s="557" t="s">
        <v>388</v>
      </c>
      <c r="J30" s="342"/>
    </row>
    <row r="31" spans="1:10" s="328" customFormat="1" x14ac:dyDescent="0.3">
      <c r="A31" s="557">
        <v>11</v>
      </c>
      <c r="B31" s="177" t="s">
        <v>399</v>
      </c>
      <c r="C31" s="267">
        <f>D31+E31</f>
        <v>1</v>
      </c>
      <c r="D31" s="267"/>
      <c r="E31" s="267">
        <v>1</v>
      </c>
      <c r="F31" s="6" t="s">
        <v>400</v>
      </c>
      <c r="G31" s="6" t="s">
        <v>338</v>
      </c>
      <c r="H31" s="6" t="s">
        <v>396</v>
      </c>
      <c r="I31" s="557" t="s">
        <v>388</v>
      </c>
      <c r="J31" s="342"/>
    </row>
    <row r="32" spans="1:10" s="328" customFormat="1" x14ac:dyDescent="0.3">
      <c r="A32" s="557">
        <v>12</v>
      </c>
      <c r="B32" s="258" t="s">
        <v>399</v>
      </c>
      <c r="C32" s="267">
        <f>D32+E32</f>
        <v>1</v>
      </c>
      <c r="D32" s="267"/>
      <c r="E32" s="267">
        <v>1</v>
      </c>
      <c r="F32" s="6" t="s">
        <v>400</v>
      </c>
      <c r="G32" s="6" t="s">
        <v>339</v>
      </c>
      <c r="H32" s="6" t="s">
        <v>396</v>
      </c>
      <c r="I32" s="557" t="s">
        <v>388</v>
      </c>
      <c r="J32" s="342"/>
    </row>
    <row r="33" spans="1:10" s="328" customFormat="1" x14ac:dyDescent="0.3">
      <c r="A33" s="557">
        <v>13</v>
      </c>
      <c r="B33" s="177" t="s">
        <v>399</v>
      </c>
      <c r="C33" s="267">
        <v>1</v>
      </c>
      <c r="D33" s="267"/>
      <c r="E33" s="267">
        <v>1</v>
      </c>
      <c r="F33" s="6" t="s">
        <v>400</v>
      </c>
      <c r="G33" s="6" t="s">
        <v>349</v>
      </c>
      <c r="H33" s="256" t="s">
        <v>391</v>
      </c>
      <c r="I33" s="557" t="s">
        <v>388</v>
      </c>
      <c r="J33" s="342"/>
    </row>
    <row r="34" spans="1:10" s="328" customFormat="1" x14ac:dyDescent="0.3">
      <c r="A34" s="557">
        <v>14</v>
      </c>
      <c r="B34" s="177" t="s">
        <v>399</v>
      </c>
      <c r="C34" s="320">
        <v>1.62</v>
      </c>
      <c r="D34" s="320"/>
      <c r="E34" s="320">
        <v>1.62</v>
      </c>
      <c r="F34" s="256" t="s">
        <v>29</v>
      </c>
      <c r="G34" s="6" t="s">
        <v>349</v>
      </c>
      <c r="H34" s="256" t="s">
        <v>391</v>
      </c>
      <c r="I34" s="557" t="s">
        <v>388</v>
      </c>
      <c r="J34" s="342"/>
    </row>
    <row r="35" spans="1:10" s="328" customFormat="1" x14ac:dyDescent="0.3">
      <c r="A35" s="252" t="s">
        <v>401</v>
      </c>
      <c r="B35" s="253" t="s">
        <v>402</v>
      </c>
      <c r="C35" s="267"/>
      <c r="D35" s="267"/>
      <c r="E35" s="267"/>
      <c r="F35" s="557"/>
      <c r="G35" s="557"/>
      <c r="H35" s="557"/>
      <c r="I35" s="557"/>
      <c r="J35" s="342"/>
    </row>
    <row r="36" spans="1:10" s="328" customFormat="1" x14ac:dyDescent="0.3">
      <c r="A36" s="252" t="s">
        <v>384</v>
      </c>
      <c r="B36" s="253" t="s">
        <v>403</v>
      </c>
      <c r="C36" s="267"/>
      <c r="D36" s="267"/>
      <c r="E36" s="267"/>
      <c r="F36" s="557"/>
      <c r="G36" s="557"/>
      <c r="H36" s="557"/>
      <c r="I36" s="557"/>
      <c r="J36" s="342"/>
    </row>
    <row r="37" spans="1:10" s="328" customFormat="1" ht="31.2" x14ac:dyDescent="0.3">
      <c r="A37" s="557">
        <v>1</v>
      </c>
      <c r="B37" s="177" t="s">
        <v>404</v>
      </c>
      <c r="C37" s="267">
        <v>0.04</v>
      </c>
      <c r="D37" s="267">
        <v>0.03</v>
      </c>
      <c r="E37" s="267">
        <f>C37-D37</f>
        <v>1.0000000000000002E-2</v>
      </c>
      <c r="F37" s="6" t="s">
        <v>29</v>
      </c>
      <c r="G37" s="6" t="s">
        <v>406</v>
      </c>
      <c r="H37" s="256" t="s">
        <v>391</v>
      </c>
      <c r="I37" s="557" t="s">
        <v>941</v>
      </c>
      <c r="J37" s="342"/>
    </row>
    <row r="38" spans="1:10" s="328" customFormat="1" ht="31.2" x14ac:dyDescent="0.3">
      <c r="A38" s="557">
        <v>2</v>
      </c>
      <c r="B38" s="177" t="s">
        <v>405</v>
      </c>
      <c r="C38" s="267">
        <v>12.89</v>
      </c>
      <c r="D38" s="267">
        <v>12.89</v>
      </c>
      <c r="E38" s="267"/>
      <c r="F38" s="6" t="s">
        <v>75</v>
      </c>
      <c r="G38" s="6" t="s">
        <v>422</v>
      </c>
      <c r="H38" s="256" t="s">
        <v>391</v>
      </c>
      <c r="I38" s="557" t="s">
        <v>941</v>
      </c>
      <c r="J38" s="342"/>
    </row>
    <row r="39" spans="1:10" s="328" customFormat="1" ht="31.2" x14ac:dyDescent="0.3">
      <c r="A39" s="557">
        <v>3</v>
      </c>
      <c r="B39" s="177" t="s">
        <v>405</v>
      </c>
      <c r="C39" s="267">
        <v>7.0000000000000007E-2</v>
      </c>
      <c r="D39" s="267">
        <v>0.05</v>
      </c>
      <c r="E39" s="267">
        <f t="shared" ref="E39:E50" si="0">C39-D39</f>
        <v>2.0000000000000004E-2</v>
      </c>
      <c r="F39" s="6" t="s">
        <v>29</v>
      </c>
      <c r="G39" s="6" t="s">
        <v>345</v>
      </c>
      <c r="H39" s="256" t="s">
        <v>391</v>
      </c>
      <c r="I39" s="557" t="s">
        <v>942</v>
      </c>
      <c r="J39" s="342"/>
    </row>
    <row r="40" spans="1:10" s="328" customFormat="1" ht="31.2" x14ac:dyDescent="0.3">
      <c r="A40" s="557">
        <v>4</v>
      </c>
      <c r="B40" s="177" t="s">
        <v>405</v>
      </c>
      <c r="C40" s="267">
        <v>2.8</v>
      </c>
      <c r="D40" s="267">
        <v>2.8</v>
      </c>
      <c r="E40" s="267"/>
      <c r="F40" s="6" t="s">
        <v>75</v>
      </c>
      <c r="G40" s="6" t="s">
        <v>347</v>
      </c>
      <c r="H40" s="256" t="s">
        <v>391</v>
      </c>
      <c r="I40" s="557" t="s">
        <v>942</v>
      </c>
      <c r="J40" s="342"/>
    </row>
    <row r="41" spans="1:10" s="328" customFormat="1" ht="31.2" x14ac:dyDescent="0.3">
      <c r="A41" s="557">
        <v>5</v>
      </c>
      <c r="B41" s="177" t="s">
        <v>405</v>
      </c>
      <c r="C41" s="267">
        <v>6.25</v>
      </c>
      <c r="D41" s="267">
        <v>6.24</v>
      </c>
      <c r="E41" s="267">
        <f t="shared" si="0"/>
        <v>9.9999999999997868E-3</v>
      </c>
      <c r="F41" s="6" t="s">
        <v>29</v>
      </c>
      <c r="G41" s="6" t="s">
        <v>407</v>
      </c>
      <c r="H41" s="256" t="s">
        <v>391</v>
      </c>
      <c r="I41" s="557" t="s">
        <v>942</v>
      </c>
      <c r="J41" s="342"/>
    </row>
    <row r="42" spans="1:10" s="328" customFormat="1" ht="31.2" x14ac:dyDescent="0.3">
      <c r="A42" s="557">
        <v>6</v>
      </c>
      <c r="B42" s="177" t="s">
        <v>405</v>
      </c>
      <c r="C42" s="267">
        <v>244.58</v>
      </c>
      <c r="D42" s="267">
        <v>240.58</v>
      </c>
      <c r="E42" s="267">
        <f t="shared" si="0"/>
        <v>4</v>
      </c>
      <c r="F42" s="6" t="s">
        <v>29</v>
      </c>
      <c r="G42" s="6" t="s">
        <v>348</v>
      </c>
      <c r="H42" s="256" t="s">
        <v>391</v>
      </c>
      <c r="I42" s="557" t="s">
        <v>942</v>
      </c>
      <c r="J42" s="342"/>
    </row>
    <row r="43" spans="1:10" s="328" customFormat="1" ht="31.2" x14ac:dyDescent="0.3">
      <c r="A43" s="557">
        <v>7</v>
      </c>
      <c r="B43" s="177" t="s">
        <v>405</v>
      </c>
      <c r="C43" s="267">
        <v>0.01</v>
      </c>
      <c r="D43" s="267"/>
      <c r="E43" s="267">
        <f t="shared" si="0"/>
        <v>0.01</v>
      </c>
      <c r="F43" s="6" t="s">
        <v>29</v>
      </c>
      <c r="G43" s="6" t="s">
        <v>337</v>
      </c>
      <c r="H43" s="256" t="s">
        <v>391</v>
      </c>
      <c r="I43" s="557" t="s">
        <v>942</v>
      </c>
      <c r="J43" s="342"/>
    </row>
    <row r="44" spans="1:10" s="328" customFormat="1" ht="31.2" x14ac:dyDescent="0.3">
      <c r="A44" s="557">
        <v>8</v>
      </c>
      <c r="B44" s="177" t="s">
        <v>405</v>
      </c>
      <c r="C44" s="267">
        <v>10.02</v>
      </c>
      <c r="D44" s="267"/>
      <c r="E44" s="267">
        <f t="shared" si="0"/>
        <v>10.02</v>
      </c>
      <c r="F44" s="6" t="s">
        <v>29</v>
      </c>
      <c r="G44" s="6" t="s">
        <v>344</v>
      </c>
      <c r="H44" s="256" t="s">
        <v>396</v>
      </c>
      <c r="I44" s="557" t="s">
        <v>942</v>
      </c>
      <c r="J44" s="342"/>
    </row>
    <row r="45" spans="1:10" s="328" customFormat="1" ht="31.2" x14ac:dyDescent="0.3">
      <c r="A45" s="557">
        <v>9</v>
      </c>
      <c r="B45" s="177" t="s">
        <v>405</v>
      </c>
      <c r="C45" s="267">
        <v>0.01</v>
      </c>
      <c r="D45" s="267"/>
      <c r="E45" s="267">
        <f t="shared" si="0"/>
        <v>0.01</v>
      </c>
      <c r="F45" s="6" t="s">
        <v>29</v>
      </c>
      <c r="G45" s="6" t="s">
        <v>340</v>
      </c>
      <c r="H45" s="256" t="s">
        <v>391</v>
      </c>
      <c r="I45" s="557" t="s">
        <v>942</v>
      </c>
      <c r="J45" s="342"/>
    </row>
    <row r="46" spans="1:10" s="328" customFormat="1" ht="31.2" x14ac:dyDescent="0.3">
      <c r="A46" s="557">
        <v>10</v>
      </c>
      <c r="B46" s="177" t="s">
        <v>405</v>
      </c>
      <c r="C46" s="267">
        <v>0.01</v>
      </c>
      <c r="D46" s="267"/>
      <c r="E46" s="267">
        <f t="shared" si="0"/>
        <v>0.01</v>
      </c>
      <c r="F46" s="6" t="s">
        <v>29</v>
      </c>
      <c r="G46" s="6" t="s">
        <v>343</v>
      </c>
      <c r="H46" s="256" t="s">
        <v>391</v>
      </c>
      <c r="I46" s="557" t="s">
        <v>942</v>
      </c>
      <c r="J46" s="342"/>
    </row>
    <row r="47" spans="1:10" s="328" customFormat="1" ht="31.2" x14ac:dyDescent="0.3">
      <c r="A47" s="557">
        <v>11</v>
      </c>
      <c r="B47" s="177" t="s">
        <v>405</v>
      </c>
      <c r="C47" s="267">
        <v>0.18</v>
      </c>
      <c r="D47" s="267"/>
      <c r="E47" s="267">
        <f t="shared" si="0"/>
        <v>0.18</v>
      </c>
      <c r="F47" s="6" t="s">
        <v>29</v>
      </c>
      <c r="G47" s="6" t="s">
        <v>349</v>
      </c>
      <c r="H47" s="256" t="s">
        <v>391</v>
      </c>
      <c r="I47" s="557" t="s">
        <v>942</v>
      </c>
      <c r="J47" s="342"/>
    </row>
    <row r="48" spans="1:10" s="328" customFormat="1" ht="31.2" x14ac:dyDescent="0.3">
      <c r="A48" s="557">
        <v>12</v>
      </c>
      <c r="B48" s="177" t="s">
        <v>405</v>
      </c>
      <c r="C48" s="267">
        <v>3.02</v>
      </c>
      <c r="D48" s="267"/>
      <c r="E48" s="267">
        <f t="shared" si="0"/>
        <v>3.02</v>
      </c>
      <c r="F48" s="6" t="s">
        <v>29</v>
      </c>
      <c r="G48" s="6" t="s">
        <v>341</v>
      </c>
      <c r="H48" s="256" t="s">
        <v>391</v>
      </c>
      <c r="I48" s="557" t="s">
        <v>942</v>
      </c>
      <c r="J48" s="342"/>
    </row>
    <row r="49" spans="1:10" s="328" customFormat="1" ht="31.2" x14ac:dyDescent="0.3">
      <c r="A49" s="557">
        <v>13</v>
      </c>
      <c r="B49" s="177" t="s">
        <v>405</v>
      </c>
      <c r="C49" s="267">
        <v>0.12</v>
      </c>
      <c r="D49" s="267"/>
      <c r="E49" s="267">
        <f t="shared" si="0"/>
        <v>0.12</v>
      </c>
      <c r="F49" s="6" t="s">
        <v>29</v>
      </c>
      <c r="G49" s="6" t="s">
        <v>336</v>
      </c>
      <c r="H49" s="256" t="s">
        <v>391</v>
      </c>
      <c r="I49" s="557" t="s">
        <v>942</v>
      </c>
      <c r="J49" s="342"/>
    </row>
    <row r="50" spans="1:10" s="328" customFormat="1" ht="31.2" x14ac:dyDescent="0.3">
      <c r="A50" s="557">
        <v>14</v>
      </c>
      <c r="B50" s="177" t="s">
        <v>405</v>
      </c>
      <c r="C50" s="267">
        <v>0.02</v>
      </c>
      <c r="D50" s="267"/>
      <c r="E50" s="267">
        <f t="shared" si="0"/>
        <v>0.02</v>
      </c>
      <c r="F50" s="6" t="s">
        <v>29</v>
      </c>
      <c r="G50" s="6" t="s">
        <v>338</v>
      </c>
      <c r="H50" s="256" t="s">
        <v>391</v>
      </c>
      <c r="I50" s="557" t="s">
        <v>942</v>
      </c>
      <c r="J50" s="342"/>
    </row>
    <row r="51" spans="1:10" s="328" customFormat="1" x14ac:dyDescent="0.3">
      <c r="A51" s="252" t="s">
        <v>389</v>
      </c>
      <c r="B51" s="253" t="s">
        <v>77</v>
      </c>
      <c r="C51" s="267"/>
      <c r="D51" s="267"/>
      <c r="E51" s="267"/>
      <c r="F51" s="557"/>
      <c r="G51" s="557"/>
      <c r="H51" s="557"/>
      <c r="I51" s="557"/>
      <c r="J51" s="342"/>
    </row>
    <row r="52" spans="1:10" s="328" customFormat="1" ht="31.2" x14ac:dyDescent="0.3">
      <c r="A52" s="557">
        <v>1</v>
      </c>
      <c r="B52" s="177" t="s">
        <v>927</v>
      </c>
      <c r="C52" s="320">
        <v>3.03</v>
      </c>
      <c r="D52" s="267" t="s">
        <v>928</v>
      </c>
      <c r="E52" s="320" t="s">
        <v>929</v>
      </c>
      <c r="F52" s="6" t="s">
        <v>29</v>
      </c>
      <c r="G52" s="6" t="s">
        <v>406</v>
      </c>
      <c r="H52" s="256" t="s">
        <v>396</v>
      </c>
      <c r="I52" s="557" t="s">
        <v>408</v>
      </c>
      <c r="J52" s="320"/>
    </row>
    <row r="53" spans="1:10" s="328" customFormat="1" ht="31.2" x14ac:dyDescent="0.3">
      <c r="A53" s="557">
        <v>2</v>
      </c>
      <c r="B53" s="177" t="s">
        <v>930</v>
      </c>
      <c r="C53" s="320">
        <v>0.5</v>
      </c>
      <c r="D53" s="267"/>
      <c r="E53" s="320" t="s">
        <v>931</v>
      </c>
      <c r="F53" s="6" t="s">
        <v>29</v>
      </c>
      <c r="G53" s="6" t="s">
        <v>406</v>
      </c>
      <c r="H53" s="256" t="s">
        <v>396</v>
      </c>
      <c r="I53" s="557" t="s">
        <v>408</v>
      </c>
      <c r="J53" s="320"/>
    </row>
    <row r="54" spans="1:10" s="328" customFormat="1" ht="31.2" x14ac:dyDescent="0.3">
      <c r="A54" s="557">
        <v>3</v>
      </c>
      <c r="B54" s="177" t="s">
        <v>927</v>
      </c>
      <c r="C54" s="320">
        <v>2</v>
      </c>
      <c r="D54" s="267"/>
      <c r="E54" s="320" t="s">
        <v>932</v>
      </c>
      <c r="F54" s="6" t="s">
        <v>29</v>
      </c>
      <c r="G54" s="6" t="s">
        <v>343</v>
      </c>
      <c r="H54" s="256" t="s">
        <v>396</v>
      </c>
      <c r="I54" s="557" t="s">
        <v>408</v>
      </c>
      <c r="J54" s="320"/>
    </row>
    <row r="55" spans="1:10" s="328" customFormat="1" ht="31.2" x14ac:dyDescent="0.3">
      <c r="A55" s="557">
        <v>4</v>
      </c>
      <c r="B55" s="177" t="s">
        <v>927</v>
      </c>
      <c r="C55" s="320">
        <v>0.03</v>
      </c>
      <c r="D55" s="267"/>
      <c r="E55" s="320" t="s">
        <v>933</v>
      </c>
      <c r="F55" s="6" t="s">
        <v>29</v>
      </c>
      <c r="G55" s="6" t="s">
        <v>406</v>
      </c>
      <c r="H55" s="256" t="s">
        <v>396</v>
      </c>
      <c r="I55" s="557" t="s">
        <v>408</v>
      </c>
      <c r="J55" s="320"/>
    </row>
    <row r="56" spans="1:10" s="328" customFormat="1" ht="31.2" x14ac:dyDescent="0.3">
      <c r="A56" s="557">
        <v>5</v>
      </c>
      <c r="B56" s="177" t="s">
        <v>934</v>
      </c>
      <c r="C56" s="320">
        <v>3.4</v>
      </c>
      <c r="D56" s="267"/>
      <c r="E56" s="320" t="s">
        <v>935</v>
      </c>
      <c r="F56" s="6" t="s">
        <v>29</v>
      </c>
      <c r="G56" s="6" t="s">
        <v>409</v>
      </c>
      <c r="H56" s="256" t="s">
        <v>391</v>
      </c>
      <c r="I56" s="557" t="s">
        <v>408</v>
      </c>
      <c r="J56" s="320"/>
    </row>
    <row r="57" spans="1:10" s="328" customFormat="1" ht="46.8" x14ac:dyDescent="0.3">
      <c r="A57" s="557">
        <v>6</v>
      </c>
      <c r="B57" s="177" t="s">
        <v>936</v>
      </c>
      <c r="C57" s="320">
        <v>1</v>
      </c>
      <c r="D57" s="267"/>
      <c r="E57" s="320" t="s">
        <v>937</v>
      </c>
      <c r="F57" s="6" t="s">
        <v>29</v>
      </c>
      <c r="G57" s="6" t="s">
        <v>410</v>
      </c>
      <c r="H57" s="256" t="s">
        <v>391</v>
      </c>
      <c r="I57" s="557" t="s">
        <v>408</v>
      </c>
      <c r="J57" s="320"/>
    </row>
    <row r="58" spans="1:10" s="328" customFormat="1" ht="31.2" x14ac:dyDescent="0.3">
      <c r="A58" s="557">
        <v>7</v>
      </c>
      <c r="B58" s="177" t="s">
        <v>927</v>
      </c>
      <c r="C58" s="320">
        <v>12.17</v>
      </c>
      <c r="D58" s="267"/>
      <c r="E58" s="320" t="s">
        <v>938</v>
      </c>
      <c r="F58" s="6" t="s">
        <v>29</v>
      </c>
      <c r="G58" s="6" t="s">
        <v>337</v>
      </c>
      <c r="H58" s="256" t="s">
        <v>391</v>
      </c>
      <c r="I58" s="557" t="s">
        <v>408</v>
      </c>
      <c r="J58" s="320"/>
    </row>
    <row r="59" spans="1:10" s="328" customFormat="1" ht="31.2" x14ac:dyDescent="0.3">
      <c r="A59" s="557">
        <v>8</v>
      </c>
      <c r="B59" s="177" t="s">
        <v>927</v>
      </c>
      <c r="C59" s="320">
        <v>158.87</v>
      </c>
      <c r="D59" s="267" t="s">
        <v>939</v>
      </c>
      <c r="E59" s="320" t="s">
        <v>940</v>
      </c>
      <c r="F59" s="6" t="s">
        <v>769</v>
      </c>
      <c r="G59" s="6" t="s">
        <v>343</v>
      </c>
      <c r="H59" s="256" t="s">
        <v>391</v>
      </c>
      <c r="I59" s="557" t="s">
        <v>408</v>
      </c>
      <c r="J59" s="320"/>
    </row>
    <row r="60" spans="1:10" s="328" customFormat="1" x14ac:dyDescent="0.3">
      <c r="A60" s="252" t="s">
        <v>398</v>
      </c>
      <c r="B60" s="253" t="s">
        <v>116</v>
      </c>
      <c r="C60" s="267"/>
      <c r="D60" s="267"/>
      <c r="E60" s="267"/>
      <c r="F60" s="557"/>
      <c r="G60" s="557"/>
      <c r="H60" s="557"/>
      <c r="I60" s="557"/>
      <c r="J60" s="346"/>
    </row>
    <row r="61" spans="1:10" s="328" customFormat="1" ht="31.2" x14ac:dyDescent="0.3">
      <c r="A61" s="252"/>
      <c r="B61" s="177" t="s">
        <v>411</v>
      </c>
      <c r="C61" s="267">
        <v>155</v>
      </c>
      <c r="D61" s="267"/>
      <c r="E61" s="267">
        <v>155</v>
      </c>
      <c r="F61" s="6" t="s">
        <v>29</v>
      </c>
      <c r="G61" s="6" t="s">
        <v>343</v>
      </c>
      <c r="H61" s="256" t="s">
        <v>391</v>
      </c>
      <c r="I61" s="557" t="s">
        <v>412</v>
      </c>
      <c r="J61" s="342"/>
    </row>
    <row r="62" spans="1:10" s="328" customFormat="1" x14ac:dyDescent="0.3">
      <c r="A62" s="252" t="s">
        <v>413</v>
      </c>
      <c r="B62" s="253" t="s">
        <v>119</v>
      </c>
      <c r="C62" s="267"/>
      <c r="D62" s="267"/>
      <c r="E62" s="267"/>
      <c r="F62" s="557"/>
      <c r="G62" s="557"/>
      <c r="H62" s="557"/>
      <c r="I62" s="557"/>
      <c r="J62" s="342"/>
    </row>
    <row r="63" spans="1:10" s="328" customFormat="1" x14ac:dyDescent="0.3">
      <c r="A63" s="557">
        <v>1</v>
      </c>
      <c r="B63" s="258" t="s">
        <v>414</v>
      </c>
      <c r="C63" s="267">
        <f>D63+E63</f>
        <v>40</v>
      </c>
      <c r="D63" s="267"/>
      <c r="E63" s="267">
        <v>40</v>
      </c>
      <c r="F63" s="6" t="s">
        <v>29</v>
      </c>
      <c r="G63" s="6" t="s">
        <v>339</v>
      </c>
      <c r="H63" s="6" t="s">
        <v>396</v>
      </c>
      <c r="I63" s="646" t="s">
        <v>412</v>
      </c>
      <c r="J63" s="342"/>
    </row>
    <row r="64" spans="1:10" s="328" customFormat="1" x14ac:dyDescent="0.3">
      <c r="A64" s="557">
        <v>2</v>
      </c>
      <c r="B64" s="177" t="s">
        <v>415</v>
      </c>
      <c r="C64" s="267">
        <v>25</v>
      </c>
      <c r="D64" s="267"/>
      <c r="E64" s="267">
        <v>25</v>
      </c>
      <c r="F64" s="6" t="s">
        <v>29</v>
      </c>
      <c r="G64" s="6" t="s">
        <v>349</v>
      </c>
      <c r="H64" s="256" t="s">
        <v>391</v>
      </c>
      <c r="I64" s="646"/>
      <c r="J64" s="342"/>
    </row>
    <row r="65" spans="1:10" s="328" customFormat="1" x14ac:dyDescent="0.3">
      <c r="A65" s="252" t="s">
        <v>416</v>
      </c>
      <c r="B65" s="253" t="s">
        <v>125</v>
      </c>
      <c r="C65" s="267"/>
      <c r="D65" s="267"/>
      <c r="E65" s="267"/>
      <c r="F65" s="557"/>
      <c r="G65" s="557"/>
      <c r="H65" s="557"/>
      <c r="I65" s="557"/>
      <c r="J65" s="342"/>
    </row>
    <row r="66" spans="1:10" s="328" customFormat="1" x14ac:dyDescent="0.3">
      <c r="A66" s="557">
        <v>1</v>
      </c>
      <c r="B66" s="177" t="s">
        <v>417</v>
      </c>
      <c r="C66" s="267">
        <v>5</v>
      </c>
      <c r="D66" s="267"/>
      <c r="E66" s="267">
        <v>5</v>
      </c>
      <c r="F66" s="6" t="s">
        <v>418</v>
      </c>
      <c r="G66" s="6" t="s">
        <v>337</v>
      </c>
      <c r="H66" s="256" t="s">
        <v>391</v>
      </c>
      <c r="I66" s="557" t="s">
        <v>388</v>
      </c>
      <c r="J66" s="342"/>
    </row>
    <row r="67" spans="1:10" s="328" customFormat="1" x14ac:dyDescent="0.3">
      <c r="A67" s="557">
        <v>2</v>
      </c>
      <c r="B67" s="177" t="s">
        <v>419</v>
      </c>
      <c r="C67" s="267">
        <v>0.86</v>
      </c>
      <c r="D67" s="267">
        <v>0.16</v>
      </c>
      <c r="E67" s="267">
        <v>0.7</v>
      </c>
      <c r="F67" s="6" t="s">
        <v>29</v>
      </c>
      <c r="G67" s="6" t="s">
        <v>337</v>
      </c>
      <c r="H67" s="256" t="s">
        <v>391</v>
      </c>
      <c r="I67" s="557" t="s">
        <v>388</v>
      </c>
      <c r="J67" s="342"/>
    </row>
    <row r="68" spans="1:10" s="328" customFormat="1" ht="31.2" customHeight="1" x14ac:dyDescent="0.3">
      <c r="A68" s="557">
        <v>3</v>
      </c>
      <c r="B68" s="258" t="s">
        <v>420</v>
      </c>
      <c r="C68" s="267">
        <v>20</v>
      </c>
      <c r="D68" s="267"/>
      <c r="E68" s="267">
        <v>20</v>
      </c>
      <c r="F68" s="6" t="s">
        <v>29</v>
      </c>
      <c r="G68" s="260" t="s">
        <v>406</v>
      </c>
      <c r="H68" s="6" t="s">
        <v>396</v>
      </c>
      <c r="I68" s="646" t="s">
        <v>421</v>
      </c>
      <c r="J68" s="342"/>
    </row>
    <row r="69" spans="1:10" s="328" customFormat="1" ht="31.2" x14ac:dyDescent="0.3">
      <c r="A69" s="557">
        <v>4</v>
      </c>
      <c r="B69" s="258" t="s">
        <v>420</v>
      </c>
      <c r="C69" s="267">
        <v>4.1500000000000004</v>
      </c>
      <c r="D69" s="267"/>
      <c r="E69" s="267">
        <v>4.1500000000000004</v>
      </c>
      <c r="F69" s="6" t="s">
        <v>29</v>
      </c>
      <c r="G69" s="6" t="s">
        <v>407</v>
      </c>
      <c r="H69" s="256" t="s">
        <v>391</v>
      </c>
      <c r="I69" s="646"/>
      <c r="J69" s="342"/>
    </row>
    <row r="70" spans="1:10" s="328" customFormat="1" ht="31.2" x14ac:dyDescent="0.3">
      <c r="A70" s="557">
        <v>5</v>
      </c>
      <c r="B70" s="258" t="s">
        <v>420</v>
      </c>
      <c r="C70" s="267">
        <v>11.28</v>
      </c>
      <c r="D70" s="267"/>
      <c r="E70" s="267">
        <v>11.28</v>
      </c>
      <c r="F70" s="6" t="s">
        <v>29</v>
      </c>
      <c r="G70" s="6" t="s">
        <v>422</v>
      </c>
      <c r="H70" s="256" t="s">
        <v>391</v>
      </c>
      <c r="I70" s="646"/>
      <c r="J70" s="342"/>
    </row>
    <row r="71" spans="1:10" s="328" customFormat="1" x14ac:dyDescent="0.3">
      <c r="A71" s="557">
        <v>6</v>
      </c>
      <c r="B71" s="177" t="s">
        <v>423</v>
      </c>
      <c r="C71" s="267">
        <v>28</v>
      </c>
      <c r="D71" s="267"/>
      <c r="E71" s="267">
        <v>28</v>
      </c>
      <c r="F71" s="6" t="s">
        <v>424</v>
      </c>
      <c r="G71" s="6" t="s">
        <v>340</v>
      </c>
      <c r="H71" s="256" t="s">
        <v>391</v>
      </c>
      <c r="I71" s="557" t="s">
        <v>388</v>
      </c>
      <c r="J71" s="342"/>
    </row>
    <row r="72" spans="1:10" s="328" customFormat="1" x14ac:dyDescent="0.3">
      <c r="A72" s="557">
        <v>7</v>
      </c>
      <c r="B72" s="258" t="s">
        <v>425</v>
      </c>
      <c r="C72" s="267">
        <v>0.27</v>
      </c>
      <c r="D72" s="322"/>
      <c r="E72" s="322">
        <v>0.27</v>
      </c>
      <c r="F72" s="6" t="s">
        <v>93</v>
      </c>
      <c r="G72" s="6" t="s">
        <v>340</v>
      </c>
      <c r="H72" s="256" t="s">
        <v>391</v>
      </c>
      <c r="I72" s="557" t="s">
        <v>388</v>
      </c>
      <c r="J72" s="342"/>
    </row>
    <row r="73" spans="1:10" s="328" customFormat="1" ht="46.8" x14ac:dyDescent="0.3">
      <c r="A73" s="557">
        <v>8</v>
      </c>
      <c r="B73" s="261" t="s">
        <v>426</v>
      </c>
      <c r="C73" s="320">
        <v>2.33</v>
      </c>
      <c r="D73" s="320"/>
      <c r="E73" s="320">
        <v>2.33</v>
      </c>
      <c r="F73" s="6" t="s">
        <v>427</v>
      </c>
      <c r="G73" s="256" t="s">
        <v>336</v>
      </c>
      <c r="H73" s="256" t="s">
        <v>391</v>
      </c>
      <c r="I73" s="557" t="s">
        <v>388</v>
      </c>
      <c r="J73" s="342"/>
    </row>
    <row r="74" spans="1:10" s="328" customFormat="1" x14ac:dyDescent="0.3">
      <c r="A74" s="557">
        <v>9</v>
      </c>
      <c r="B74" s="261" t="s">
        <v>428</v>
      </c>
      <c r="C74" s="320">
        <v>0.05</v>
      </c>
      <c r="D74" s="320"/>
      <c r="E74" s="320">
        <v>0.05</v>
      </c>
      <c r="F74" s="6" t="s">
        <v>429</v>
      </c>
      <c r="G74" s="256" t="s">
        <v>336</v>
      </c>
      <c r="H74" s="256" t="s">
        <v>391</v>
      </c>
      <c r="I74" s="557" t="s">
        <v>388</v>
      </c>
      <c r="J74" s="342"/>
    </row>
    <row r="75" spans="1:10" s="328" customFormat="1" x14ac:dyDescent="0.3">
      <c r="A75" s="557">
        <v>10</v>
      </c>
      <c r="B75" s="261" t="s">
        <v>428</v>
      </c>
      <c r="C75" s="320">
        <v>0.14000000000000001</v>
      </c>
      <c r="D75" s="320"/>
      <c r="E75" s="320">
        <v>0.14000000000000001</v>
      </c>
      <c r="F75" s="6" t="s">
        <v>430</v>
      </c>
      <c r="G75" s="256" t="s">
        <v>347</v>
      </c>
      <c r="H75" s="256" t="s">
        <v>391</v>
      </c>
      <c r="I75" s="557" t="s">
        <v>388</v>
      </c>
      <c r="J75" s="342"/>
    </row>
    <row r="76" spans="1:10" s="328" customFormat="1" x14ac:dyDescent="0.3">
      <c r="A76" s="557">
        <v>11</v>
      </c>
      <c r="B76" s="177" t="s">
        <v>431</v>
      </c>
      <c r="C76" s="267">
        <v>10</v>
      </c>
      <c r="D76" s="267"/>
      <c r="E76" s="267">
        <v>10</v>
      </c>
      <c r="F76" s="6" t="s">
        <v>126</v>
      </c>
      <c r="G76" s="6" t="s">
        <v>341</v>
      </c>
      <c r="H76" s="256" t="s">
        <v>391</v>
      </c>
      <c r="I76" s="557" t="s">
        <v>388</v>
      </c>
      <c r="J76" s="342"/>
    </row>
    <row r="77" spans="1:10" s="328" customFormat="1" ht="31.2" x14ac:dyDescent="0.3">
      <c r="A77" s="557">
        <v>12</v>
      </c>
      <c r="B77" s="258" t="s">
        <v>432</v>
      </c>
      <c r="C77" s="267">
        <v>7.07</v>
      </c>
      <c r="D77" s="268"/>
      <c r="E77" s="267">
        <v>7.07</v>
      </c>
      <c r="F77" s="6" t="s">
        <v>433</v>
      </c>
      <c r="G77" s="6" t="s">
        <v>341</v>
      </c>
      <c r="H77" s="256" t="s">
        <v>391</v>
      </c>
      <c r="I77" s="557" t="s">
        <v>388</v>
      </c>
      <c r="J77" s="344"/>
    </row>
    <row r="78" spans="1:10" s="328" customFormat="1" x14ac:dyDescent="0.3">
      <c r="A78" s="557">
        <v>13</v>
      </c>
      <c r="B78" s="177" t="s">
        <v>434</v>
      </c>
      <c r="C78" s="267">
        <v>3</v>
      </c>
      <c r="D78" s="267"/>
      <c r="E78" s="267">
        <v>3</v>
      </c>
      <c r="F78" s="6" t="s">
        <v>29</v>
      </c>
      <c r="G78" s="6" t="s">
        <v>346</v>
      </c>
      <c r="H78" s="256" t="s">
        <v>391</v>
      </c>
      <c r="I78" s="557" t="s">
        <v>388</v>
      </c>
      <c r="J78" s="342"/>
    </row>
    <row r="79" spans="1:10" s="328" customFormat="1" x14ac:dyDescent="0.3">
      <c r="A79" s="557">
        <v>14</v>
      </c>
      <c r="B79" s="258" t="s">
        <v>428</v>
      </c>
      <c r="C79" s="267">
        <v>0.04</v>
      </c>
      <c r="D79" s="267"/>
      <c r="E79" s="267">
        <v>0.04</v>
      </c>
      <c r="F79" s="6" t="s">
        <v>66</v>
      </c>
      <c r="G79" s="6" t="s">
        <v>339</v>
      </c>
      <c r="H79" s="6" t="s">
        <v>387</v>
      </c>
      <c r="I79" s="557" t="s">
        <v>388</v>
      </c>
      <c r="J79" s="342"/>
    </row>
    <row r="80" spans="1:10" s="328" customFormat="1" x14ac:dyDescent="0.3">
      <c r="A80" s="557">
        <v>15</v>
      </c>
      <c r="B80" s="258" t="s">
        <v>435</v>
      </c>
      <c r="C80" s="267">
        <v>0.4</v>
      </c>
      <c r="D80" s="267"/>
      <c r="E80" s="267">
        <v>0.4</v>
      </c>
      <c r="F80" s="6" t="s">
        <v>29</v>
      </c>
      <c r="G80" s="6" t="s">
        <v>339</v>
      </c>
      <c r="H80" s="6" t="s">
        <v>396</v>
      </c>
      <c r="I80" s="557" t="s">
        <v>388</v>
      </c>
      <c r="J80" s="342"/>
    </row>
    <row r="81" spans="1:10" s="328" customFormat="1" x14ac:dyDescent="0.3">
      <c r="A81" s="557">
        <v>16</v>
      </c>
      <c r="B81" s="177" t="s">
        <v>436</v>
      </c>
      <c r="C81" s="320">
        <v>0.1</v>
      </c>
      <c r="D81" s="320"/>
      <c r="E81" s="320">
        <v>0.1</v>
      </c>
      <c r="F81" s="256" t="s">
        <v>29</v>
      </c>
      <c r="G81" s="6" t="s">
        <v>345</v>
      </c>
      <c r="H81" s="256" t="s">
        <v>391</v>
      </c>
      <c r="I81" s="557" t="s">
        <v>388</v>
      </c>
      <c r="J81" s="342"/>
    </row>
    <row r="82" spans="1:10" s="328" customFormat="1" x14ac:dyDescent="0.3">
      <c r="A82" s="557">
        <v>17</v>
      </c>
      <c r="B82" s="177" t="s">
        <v>437</v>
      </c>
      <c r="C82" s="267">
        <v>8.5</v>
      </c>
      <c r="D82" s="267"/>
      <c r="E82" s="267">
        <v>8.5</v>
      </c>
      <c r="F82" s="6" t="s">
        <v>29</v>
      </c>
      <c r="G82" s="6" t="s">
        <v>345</v>
      </c>
      <c r="H82" s="256" t="s">
        <v>391</v>
      </c>
      <c r="I82" s="557" t="s">
        <v>388</v>
      </c>
      <c r="J82" s="342"/>
    </row>
    <row r="83" spans="1:10" s="328" customFormat="1" x14ac:dyDescent="0.3">
      <c r="A83" s="252" t="s">
        <v>438</v>
      </c>
      <c r="B83" s="253" t="s">
        <v>128</v>
      </c>
      <c r="C83" s="267"/>
      <c r="D83" s="267"/>
      <c r="E83" s="267"/>
      <c r="F83" s="557"/>
      <c r="G83" s="557"/>
      <c r="H83" s="557"/>
      <c r="I83" s="557"/>
      <c r="J83" s="342"/>
    </row>
    <row r="84" spans="1:10" s="328" customFormat="1" ht="31.2" x14ac:dyDescent="0.3">
      <c r="A84" s="557">
        <v>2</v>
      </c>
      <c r="B84" s="262" t="s">
        <v>441</v>
      </c>
      <c r="C84" s="267">
        <v>7.7</v>
      </c>
      <c r="D84" s="267"/>
      <c r="E84" s="267">
        <v>7.7</v>
      </c>
      <c r="F84" s="6" t="s">
        <v>442</v>
      </c>
      <c r="G84" s="6" t="s">
        <v>344</v>
      </c>
      <c r="H84" s="256" t="s">
        <v>391</v>
      </c>
      <c r="I84" s="557" t="s">
        <v>388</v>
      </c>
      <c r="J84" s="342"/>
    </row>
    <row r="85" spans="1:10" s="328" customFormat="1" x14ac:dyDescent="0.3">
      <c r="A85" s="557">
        <v>3</v>
      </c>
      <c r="B85" s="263" t="s">
        <v>443</v>
      </c>
      <c r="C85" s="321">
        <f>D85+E85</f>
        <v>0.59</v>
      </c>
      <c r="D85" s="321"/>
      <c r="E85" s="321">
        <v>0.59</v>
      </c>
      <c r="F85" s="257" t="s">
        <v>93</v>
      </c>
      <c r="G85" s="259" t="s">
        <v>406</v>
      </c>
      <c r="H85" s="257" t="s">
        <v>387</v>
      </c>
      <c r="I85" s="557" t="s">
        <v>388</v>
      </c>
      <c r="J85" s="342"/>
    </row>
    <row r="86" spans="1:10" s="328" customFormat="1" x14ac:dyDescent="0.3">
      <c r="A86" s="557">
        <v>4</v>
      </c>
      <c r="B86" s="263" t="s">
        <v>444</v>
      </c>
      <c r="C86" s="321">
        <f>D86+E86</f>
        <v>0.48</v>
      </c>
      <c r="D86" s="321"/>
      <c r="E86" s="321">
        <v>0.48</v>
      </c>
      <c r="F86" s="257" t="s">
        <v>72</v>
      </c>
      <c r="G86" s="259" t="s">
        <v>406</v>
      </c>
      <c r="H86" s="257" t="s">
        <v>387</v>
      </c>
      <c r="I86" s="557" t="s">
        <v>388</v>
      </c>
      <c r="J86" s="342"/>
    </row>
    <row r="87" spans="1:10" s="328" customFormat="1" x14ac:dyDescent="0.3">
      <c r="A87" s="557">
        <v>5</v>
      </c>
      <c r="B87" s="258" t="s">
        <v>445</v>
      </c>
      <c r="C87" s="321">
        <f>E87+D87</f>
        <v>20</v>
      </c>
      <c r="D87" s="321"/>
      <c r="E87" s="321">
        <v>20</v>
      </c>
      <c r="F87" s="257" t="s">
        <v>29</v>
      </c>
      <c r="G87" s="257" t="s">
        <v>422</v>
      </c>
      <c r="H87" s="257" t="s">
        <v>396</v>
      </c>
      <c r="I87" s="557" t="s">
        <v>388</v>
      </c>
      <c r="J87" s="342"/>
    </row>
    <row r="88" spans="1:10" s="328" customFormat="1" x14ac:dyDescent="0.3">
      <c r="A88" s="557">
        <v>6</v>
      </c>
      <c r="B88" s="177" t="s">
        <v>446</v>
      </c>
      <c r="C88" s="267">
        <v>0.2</v>
      </c>
      <c r="D88" s="267"/>
      <c r="E88" s="267">
        <v>0.2</v>
      </c>
      <c r="F88" s="6" t="s">
        <v>29</v>
      </c>
      <c r="G88" s="6" t="s">
        <v>407</v>
      </c>
      <c r="H88" s="256" t="s">
        <v>391</v>
      </c>
      <c r="I88" s="557" t="s">
        <v>388</v>
      </c>
      <c r="J88" s="342"/>
    </row>
    <row r="89" spans="1:10" s="328" customFormat="1" x14ac:dyDescent="0.3">
      <c r="A89" s="557">
        <v>7</v>
      </c>
      <c r="B89" s="258" t="s">
        <v>447</v>
      </c>
      <c r="C89" s="267">
        <v>0.69</v>
      </c>
      <c r="D89" s="267"/>
      <c r="E89" s="267">
        <v>0.69</v>
      </c>
      <c r="F89" s="6" t="s">
        <v>448</v>
      </c>
      <c r="G89" s="6" t="s">
        <v>407</v>
      </c>
      <c r="H89" s="256" t="s">
        <v>391</v>
      </c>
      <c r="I89" s="557" t="s">
        <v>388</v>
      </c>
      <c r="J89" s="344"/>
    </row>
    <row r="90" spans="1:10" s="328" customFormat="1" ht="31.2" x14ac:dyDescent="0.3">
      <c r="A90" s="557">
        <v>9</v>
      </c>
      <c r="B90" s="177" t="s">
        <v>450</v>
      </c>
      <c r="C90" s="267">
        <v>10</v>
      </c>
      <c r="D90" s="267"/>
      <c r="E90" s="267">
        <v>10</v>
      </c>
      <c r="F90" s="6" t="s">
        <v>451</v>
      </c>
      <c r="G90" s="6" t="s">
        <v>336</v>
      </c>
      <c r="H90" s="256" t="s">
        <v>391</v>
      </c>
      <c r="I90" s="557" t="s">
        <v>388</v>
      </c>
      <c r="J90" s="342"/>
    </row>
    <row r="91" spans="1:10" s="328" customFormat="1" x14ac:dyDescent="0.3">
      <c r="A91" s="557">
        <v>10</v>
      </c>
      <c r="B91" s="177" t="s">
        <v>452</v>
      </c>
      <c r="C91" s="267">
        <v>85</v>
      </c>
      <c r="D91" s="267"/>
      <c r="E91" s="267">
        <v>85</v>
      </c>
      <c r="F91" s="6" t="s">
        <v>29</v>
      </c>
      <c r="G91" s="6" t="s">
        <v>347</v>
      </c>
      <c r="H91" s="256" t="s">
        <v>391</v>
      </c>
      <c r="I91" s="557" t="s">
        <v>388</v>
      </c>
      <c r="J91" s="342"/>
    </row>
    <row r="92" spans="1:10" s="328" customFormat="1" x14ac:dyDescent="0.3">
      <c r="A92" s="557">
        <v>11</v>
      </c>
      <c r="B92" s="177" t="s">
        <v>452</v>
      </c>
      <c r="C92" s="267">
        <v>2.5</v>
      </c>
      <c r="D92" s="267"/>
      <c r="E92" s="267">
        <v>2.5</v>
      </c>
      <c r="F92" s="6" t="s">
        <v>29</v>
      </c>
      <c r="G92" s="6" t="s">
        <v>347</v>
      </c>
      <c r="H92" s="256" t="s">
        <v>391</v>
      </c>
      <c r="I92" s="557" t="s">
        <v>388</v>
      </c>
      <c r="J92" s="342"/>
    </row>
    <row r="93" spans="1:10" s="328" customFormat="1" x14ac:dyDescent="0.3">
      <c r="A93" s="557">
        <v>12</v>
      </c>
      <c r="B93" s="177" t="s">
        <v>453</v>
      </c>
      <c r="C93" s="267">
        <v>0.28999999999999998</v>
      </c>
      <c r="D93" s="320"/>
      <c r="E93" s="267">
        <v>0.28999999999999998</v>
      </c>
      <c r="F93" s="6" t="s">
        <v>66</v>
      </c>
      <c r="G93" s="6" t="s">
        <v>346</v>
      </c>
      <c r="H93" s="256" t="s">
        <v>454</v>
      </c>
      <c r="I93" s="557" t="s">
        <v>388</v>
      </c>
      <c r="J93" s="342"/>
    </row>
    <row r="94" spans="1:10" s="328" customFormat="1" x14ac:dyDescent="0.3">
      <c r="A94" s="557">
        <v>13</v>
      </c>
      <c r="B94" s="177" t="s">
        <v>455</v>
      </c>
      <c r="C94" s="267">
        <f>D94+E94</f>
        <v>5</v>
      </c>
      <c r="D94" s="267"/>
      <c r="E94" s="267">
        <v>5</v>
      </c>
      <c r="F94" s="6" t="s">
        <v>29</v>
      </c>
      <c r="G94" s="6" t="s">
        <v>338</v>
      </c>
      <c r="H94" s="6" t="s">
        <v>396</v>
      </c>
      <c r="I94" s="557" t="s">
        <v>388</v>
      </c>
      <c r="J94" s="342"/>
    </row>
    <row r="95" spans="1:10" s="328" customFormat="1" ht="31.2" x14ac:dyDescent="0.3">
      <c r="A95" s="557">
        <v>16</v>
      </c>
      <c r="B95" s="258" t="s">
        <v>458</v>
      </c>
      <c r="C95" s="267">
        <v>0.51</v>
      </c>
      <c r="D95" s="267"/>
      <c r="E95" s="267">
        <v>0.51</v>
      </c>
      <c r="F95" s="6" t="s">
        <v>459</v>
      </c>
      <c r="G95" s="6" t="s">
        <v>339</v>
      </c>
      <c r="H95" s="6" t="s">
        <v>387</v>
      </c>
      <c r="I95" s="557" t="s">
        <v>388</v>
      </c>
      <c r="J95" s="342"/>
    </row>
    <row r="96" spans="1:10" s="328" customFormat="1" ht="46.8" x14ac:dyDescent="0.3">
      <c r="A96" s="557">
        <v>17</v>
      </c>
      <c r="B96" s="258" t="s">
        <v>460</v>
      </c>
      <c r="C96" s="267">
        <v>2.4300000000000002</v>
      </c>
      <c r="D96" s="267"/>
      <c r="E96" s="267">
        <v>2.4300000000000002</v>
      </c>
      <c r="F96" s="6" t="s">
        <v>461</v>
      </c>
      <c r="G96" s="6" t="s">
        <v>339</v>
      </c>
      <c r="H96" s="6" t="s">
        <v>387</v>
      </c>
      <c r="I96" s="557" t="s">
        <v>388</v>
      </c>
      <c r="J96" s="344"/>
    </row>
    <row r="97" spans="1:10" s="328" customFormat="1" ht="46.8" x14ac:dyDescent="0.3">
      <c r="A97" s="557">
        <v>18</v>
      </c>
      <c r="B97" s="177" t="s">
        <v>462</v>
      </c>
      <c r="C97" s="267">
        <f>1.79+0.11</f>
        <v>1.9000000000000001</v>
      </c>
      <c r="D97" s="267">
        <v>0.72</v>
      </c>
      <c r="E97" s="267">
        <f>C97-D97</f>
        <v>1.1800000000000002</v>
      </c>
      <c r="F97" s="6" t="s">
        <v>463</v>
      </c>
      <c r="G97" s="6" t="s">
        <v>345</v>
      </c>
      <c r="H97" s="256" t="s">
        <v>391</v>
      </c>
      <c r="I97" s="557" t="s">
        <v>388</v>
      </c>
      <c r="J97" s="342"/>
    </row>
    <row r="98" spans="1:10" s="328" customFormat="1" x14ac:dyDescent="0.3">
      <c r="A98" s="557">
        <v>19</v>
      </c>
      <c r="B98" s="177" t="s">
        <v>464</v>
      </c>
      <c r="C98" s="267">
        <f>D98+E98</f>
        <v>1.3599999999999999</v>
      </c>
      <c r="D98" s="267">
        <v>0.72</v>
      </c>
      <c r="E98" s="267">
        <v>0.64</v>
      </c>
      <c r="F98" s="6" t="s">
        <v>29</v>
      </c>
      <c r="G98" s="6" t="s">
        <v>345</v>
      </c>
      <c r="H98" s="256" t="s">
        <v>391</v>
      </c>
      <c r="I98" s="557" t="s">
        <v>388</v>
      </c>
      <c r="J98" s="342"/>
    </row>
    <row r="99" spans="1:10" s="328" customFormat="1" x14ac:dyDescent="0.3">
      <c r="A99" s="557">
        <v>20</v>
      </c>
      <c r="B99" s="177" t="s">
        <v>465</v>
      </c>
      <c r="C99" s="267">
        <v>2.52</v>
      </c>
      <c r="D99" s="267"/>
      <c r="E99" s="267">
        <v>2.52</v>
      </c>
      <c r="F99" s="6" t="s">
        <v>29</v>
      </c>
      <c r="G99" s="6" t="s">
        <v>349</v>
      </c>
      <c r="H99" s="256" t="s">
        <v>391</v>
      </c>
      <c r="I99" s="557" t="s">
        <v>388</v>
      </c>
      <c r="J99" s="342"/>
    </row>
    <row r="100" spans="1:10" s="333" customFormat="1" ht="31.2" x14ac:dyDescent="0.3">
      <c r="A100" s="6">
        <v>21</v>
      </c>
      <c r="B100" s="258" t="s">
        <v>683</v>
      </c>
      <c r="C100" s="267">
        <v>4</v>
      </c>
      <c r="D100" s="267"/>
      <c r="E100" s="267">
        <v>4</v>
      </c>
      <c r="F100" s="6" t="s">
        <v>29</v>
      </c>
      <c r="G100" s="6" t="s">
        <v>348</v>
      </c>
      <c r="H100" s="256" t="s">
        <v>391</v>
      </c>
      <c r="I100" s="557" t="s">
        <v>412</v>
      </c>
      <c r="J100" s="343"/>
    </row>
    <row r="101" spans="1:10" s="328" customFormat="1" x14ac:dyDescent="0.3">
      <c r="A101" s="252" t="s">
        <v>466</v>
      </c>
      <c r="B101" s="253" t="s">
        <v>143</v>
      </c>
      <c r="C101" s="267"/>
      <c r="D101" s="267"/>
      <c r="E101" s="267"/>
      <c r="F101" s="557"/>
      <c r="G101" s="557"/>
      <c r="H101" s="557"/>
      <c r="I101" s="557"/>
      <c r="J101" s="342"/>
    </row>
    <row r="102" spans="1:10" s="328" customFormat="1" ht="31.2" x14ac:dyDescent="0.3">
      <c r="A102" s="557">
        <v>1</v>
      </c>
      <c r="B102" s="258" t="s">
        <v>439</v>
      </c>
      <c r="C102" s="267">
        <v>0.36</v>
      </c>
      <c r="D102" s="267"/>
      <c r="E102" s="267">
        <v>0.36</v>
      </c>
      <c r="F102" s="6" t="s">
        <v>440</v>
      </c>
      <c r="G102" s="6" t="s">
        <v>343</v>
      </c>
      <c r="H102" s="256" t="s">
        <v>391</v>
      </c>
      <c r="I102" s="557" t="s">
        <v>388</v>
      </c>
      <c r="J102" s="342"/>
    </row>
    <row r="103" spans="1:10" s="328" customFormat="1" x14ac:dyDescent="0.3">
      <c r="A103" s="557">
        <v>2</v>
      </c>
      <c r="B103" s="177" t="s">
        <v>456</v>
      </c>
      <c r="C103" s="267">
        <v>1.02</v>
      </c>
      <c r="D103" s="267"/>
      <c r="E103" s="267">
        <v>1.02</v>
      </c>
      <c r="F103" s="6" t="s">
        <v>29</v>
      </c>
      <c r="G103" s="6" t="s">
        <v>338</v>
      </c>
      <c r="H103" s="6">
        <v>2024</v>
      </c>
      <c r="I103" s="557" t="s">
        <v>388</v>
      </c>
      <c r="J103" s="342"/>
    </row>
    <row r="104" spans="1:10" s="328" customFormat="1" x14ac:dyDescent="0.3">
      <c r="A104" s="557">
        <v>3</v>
      </c>
      <c r="B104" s="258" t="s">
        <v>457</v>
      </c>
      <c r="C104" s="267">
        <f>D104+E104</f>
        <v>1.3</v>
      </c>
      <c r="D104" s="267"/>
      <c r="E104" s="267">
        <v>1.3</v>
      </c>
      <c r="F104" s="6" t="s">
        <v>29</v>
      </c>
      <c r="G104" s="6" t="s">
        <v>339</v>
      </c>
      <c r="H104" s="6" t="s">
        <v>387</v>
      </c>
      <c r="I104" s="557" t="s">
        <v>388</v>
      </c>
      <c r="J104" s="342"/>
    </row>
    <row r="105" spans="1:10" s="328" customFormat="1" x14ac:dyDescent="0.3">
      <c r="A105" s="557">
        <v>4</v>
      </c>
      <c r="B105" s="258" t="s">
        <v>449</v>
      </c>
      <c r="C105" s="267">
        <f>D105+E105</f>
        <v>0.06</v>
      </c>
      <c r="D105" s="322"/>
      <c r="E105" s="322">
        <v>0.06</v>
      </c>
      <c r="F105" s="6" t="s">
        <v>66</v>
      </c>
      <c r="G105" s="6" t="s">
        <v>340</v>
      </c>
      <c r="H105" s="256" t="s">
        <v>391</v>
      </c>
      <c r="I105" s="557" t="s">
        <v>388</v>
      </c>
      <c r="J105" s="342"/>
    </row>
    <row r="106" spans="1:10" s="328" customFormat="1" x14ac:dyDescent="0.3">
      <c r="A106" s="252" t="s">
        <v>609</v>
      </c>
      <c r="B106" s="253" t="s">
        <v>467</v>
      </c>
      <c r="C106" s="267"/>
      <c r="D106" s="267"/>
      <c r="E106" s="267"/>
      <c r="F106" s="557"/>
      <c r="G106" s="557"/>
      <c r="H106" s="557"/>
      <c r="I106" s="557"/>
      <c r="J106" s="342"/>
    </row>
    <row r="107" spans="1:10" s="328" customFormat="1" x14ac:dyDescent="0.3">
      <c r="A107" s="557">
        <v>1</v>
      </c>
      <c r="B107" s="177" t="s">
        <v>468</v>
      </c>
      <c r="C107" s="267">
        <f>D107+E107</f>
        <v>0.23</v>
      </c>
      <c r="D107" s="267">
        <v>0.13</v>
      </c>
      <c r="E107" s="267">
        <v>0.1</v>
      </c>
      <c r="F107" s="6" t="s">
        <v>66</v>
      </c>
      <c r="G107" s="6" t="s">
        <v>337</v>
      </c>
      <c r="H107" s="256" t="s">
        <v>391</v>
      </c>
      <c r="I107" s="557" t="s">
        <v>388</v>
      </c>
      <c r="J107" s="342"/>
    </row>
    <row r="108" spans="1:10" s="328" customFormat="1" x14ac:dyDescent="0.3">
      <c r="A108" s="557">
        <v>2</v>
      </c>
      <c r="B108" s="258" t="s">
        <v>469</v>
      </c>
      <c r="C108" s="267">
        <v>0.315</v>
      </c>
      <c r="D108" s="267">
        <v>0.13500000000000001</v>
      </c>
      <c r="E108" s="267">
        <v>0.18</v>
      </c>
      <c r="F108" s="6" t="s">
        <v>470</v>
      </c>
      <c r="G108" s="6" t="s">
        <v>348</v>
      </c>
      <c r="H108" s="256" t="s">
        <v>391</v>
      </c>
      <c r="I108" s="557" t="s">
        <v>388</v>
      </c>
      <c r="J108" s="342"/>
    </row>
    <row r="109" spans="1:10" s="328" customFormat="1" x14ac:dyDescent="0.3">
      <c r="A109" s="557">
        <v>3</v>
      </c>
      <c r="B109" s="258" t="s">
        <v>471</v>
      </c>
      <c r="C109" s="267">
        <v>0.2</v>
      </c>
      <c r="D109" s="267">
        <v>8.2500000000000004E-2</v>
      </c>
      <c r="E109" s="267">
        <v>0.11</v>
      </c>
      <c r="F109" s="6" t="s">
        <v>472</v>
      </c>
      <c r="G109" s="6" t="s">
        <v>348</v>
      </c>
      <c r="H109" s="256" t="s">
        <v>391</v>
      </c>
      <c r="I109" s="557" t="s">
        <v>388</v>
      </c>
      <c r="J109" s="342"/>
    </row>
    <row r="110" spans="1:10" s="328" customFormat="1" ht="31.2" x14ac:dyDescent="0.3">
      <c r="A110" s="557">
        <v>4</v>
      </c>
      <c r="B110" s="258" t="s">
        <v>473</v>
      </c>
      <c r="C110" s="267">
        <v>2.09</v>
      </c>
      <c r="D110" s="267">
        <v>1.33</v>
      </c>
      <c r="E110" s="267">
        <v>0.76</v>
      </c>
      <c r="F110" s="6" t="s">
        <v>66</v>
      </c>
      <c r="G110" s="6" t="s">
        <v>348</v>
      </c>
      <c r="H110" s="256" t="s">
        <v>391</v>
      </c>
      <c r="I110" s="557" t="s">
        <v>474</v>
      </c>
      <c r="J110" s="342"/>
    </row>
    <row r="111" spans="1:10" s="328" customFormat="1" x14ac:dyDescent="0.3">
      <c r="A111" s="557">
        <v>5</v>
      </c>
      <c r="B111" s="258" t="s">
        <v>475</v>
      </c>
      <c r="C111" s="267">
        <v>1.76</v>
      </c>
      <c r="D111" s="267">
        <v>0.88</v>
      </c>
      <c r="E111" s="267">
        <v>0.88</v>
      </c>
      <c r="F111" s="6" t="s">
        <v>400</v>
      </c>
      <c r="G111" s="6" t="s">
        <v>348</v>
      </c>
      <c r="H111" s="256" t="s">
        <v>391</v>
      </c>
      <c r="I111" s="557" t="s">
        <v>388</v>
      </c>
      <c r="J111" s="342"/>
    </row>
    <row r="112" spans="1:10" s="328" customFormat="1" x14ac:dyDescent="0.3">
      <c r="A112" s="557">
        <v>6</v>
      </c>
      <c r="B112" s="258" t="s">
        <v>476</v>
      </c>
      <c r="C112" s="267">
        <v>2.68</v>
      </c>
      <c r="D112" s="267">
        <v>1.07</v>
      </c>
      <c r="E112" s="267">
        <v>1.61</v>
      </c>
      <c r="F112" s="6" t="s">
        <v>400</v>
      </c>
      <c r="G112" s="6" t="s">
        <v>348</v>
      </c>
      <c r="H112" s="256" t="s">
        <v>391</v>
      </c>
      <c r="I112" s="557" t="s">
        <v>388</v>
      </c>
      <c r="J112" s="342"/>
    </row>
    <row r="113" spans="1:10" s="328" customFormat="1" x14ac:dyDescent="0.3">
      <c r="A113" s="557">
        <v>7</v>
      </c>
      <c r="B113" s="258" t="s">
        <v>477</v>
      </c>
      <c r="C113" s="267">
        <v>1.05</v>
      </c>
      <c r="D113" s="267">
        <v>0.45</v>
      </c>
      <c r="E113" s="267">
        <v>0.6</v>
      </c>
      <c r="F113" s="6" t="s">
        <v>400</v>
      </c>
      <c r="G113" s="6" t="s">
        <v>348</v>
      </c>
      <c r="H113" s="256" t="s">
        <v>391</v>
      </c>
      <c r="I113" s="557" t="s">
        <v>388</v>
      </c>
      <c r="J113" s="342"/>
    </row>
    <row r="114" spans="1:10" s="328" customFormat="1" x14ac:dyDescent="0.3">
      <c r="A114" s="557">
        <v>8</v>
      </c>
      <c r="B114" s="258" t="s">
        <v>478</v>
      </c>
      <c r="C114" s="267">
        <v>1.98</v>
      </c>
      <c r="D114" s="267">
        <v>0.85</v>
      </c>
      <c r="E114" s="267">
        <v>1.1299999999999999</v>
      </c>
      <c r="F114" s="6" t="s">
        <v>400</v>
      </c>
      <c r="G114" s="6" t="s">
        <v>348</v>
      </c>
      <c r="H114" s="256" t="s">
        <v>391</v>
      </c>
      <c r="I114" s="557" t="s">
        <v>388</v>
      </c>
      <c r="J114" s="342"/>
    </row>
    <row r="115" spans="1:10" s="328" customFormat="1" x14ac:dyDescent="0.3">
      <c r="A115" s="557">
        <v>9</v>
      </c>
      <c r="B115" s="258" t="s">
        <v>479</v>
      </c>
      <c r="C115" s="267">
        <v>3.1899999999999995</v>
      </c>
      <c r="D115" s="267">
        <v>2.0299999999999998</v>
      </c>
      <c r="E115" s="267">
        <v>1.1599999999999999</v>
      </c>
      <c r="F115" s="6" t="s">
        <v>400</v>
      </c>
      <c r="G115" s="6" t="s">
        <v>348</v>
      </c>
      <c r="H115" s="256" t="s">
        <v>391</v>
      </c>
      <c r="I115" s="557" t="s">
        <v>388</v>
      </c>
      <c r="J115" s="342"/>
    </row>
    <row r="116" spans="1:10" s="328" customFormat="1" x14ac:dyDescent="0.3">
      <c r="A116" s="557">
        <v>10</v>
      </c>
      <c r="B116" s="258" t="s">
        <v>480</v>
      </c>
      <c r="C116" s="267">
        <v>1.0899999999999999</v>
      </c>
      <c r="D116" s="267">
        <v>0.47</v>
      </c>
      <c r="E116" s="267">
        <v>0.62</v>
      </c>
      <c r="F116" s="6" t="s">
        <v>400</v>
      </c>
      <c r="G116" s="6" t="s">
        <v>348</v>
      </c>
      <c r="H116" s="256" t="s">
        <v>391</v>
      </c>
      <c r="I116" s="557" t="s">
        <v>388</v>
      </c>
      <c r="J116" s="342"/>
    </row>
    <row r="117" spans="1:10" s="328" customFormat="1" x14ac:dyDescent="0.3">
      <c r="A117" s="557">
        <v>11</v>
      </c>
      <c r="B117" s="177" t="s">
        <v>481</v>
      </c>
      <c r="C117" s="267">
        <f>E117+D117</f>
        <v>7.65</v>
      </c>
      <c r="D117" s="267">
        <v>2.97</v>
      </c>
      <c r="E117" s="267">
        <v>4.68</v>
      </c>
      <c r="F117" s="6" t="s">
        <v>141</v>
      </c>
      <c r="G117" s="6" t="s">
        <v>348</v>
      </c>
      <c r="H117" s="256" t="s">
        <v>391</v>
      </c>
      <c r="I117" s="557" t="s">
        <v>388</v>
      </c>
      <c r="J117" s="342"/>
    </row>
    <row r="118" spans="1:10" s="328" customFormat="1" ht="31.2" x14ac:dyDescent="0.3">
      <c r="A118" s="557">
        <v>12</v>
      </c>
      <c r="B118" s="255" t="s">
        <v>482</v>
      </c>
      <c r="C118" s="267">
        <v>19.32</v>
      </c>
      <c r="D118" s="267"/>
      <c r="E118" s="267">
        <v>19.32</v>
      </c>
      <c r="F118" s="6" t="s">
        <v>424</v>
      </c>
      <c r="G118" s="6" t="s">
        <v>483</v>
      </c>
      <c r="H118" s="256" t="s">
        <v>391</v>
      </c>
      <c r="I118" s="557" t="s">
        <v>412</v>
      </c>
      <c r="J118" s="342"/>
    </row>
    <row r="119" spans="1:10" s="328" customFormat="1" ht="31.2" x14ac:dyDescent="0.3">
      <c r="A119" s="557">
        <v>13</v>
      </c>
      <c r="B119" s="258" t="s">
        <v>484</v>
      </c>
      <c r="C119" s="267">
        <v>0.06</v>
      </c>
      <c r="D119" s="267"/>
      <c r="E119" s="267">
        <v>0.06</v>
      </c>
      <c r="F119" s="6" t="s">
        <v>66</v>
      </c>
      <c r="G119" s="6" t="s">
        <v>485</v>
      </c>
      <c r="H119" s="256" t="s">
        <v>391</v>
      </c>
      <c r="I119" s="557" t="s">
        <v>388</v>
      </c>
      <c r="J119" s="342"/>
    </row>
    <row r="120" spans="1:10" s="328" customFormat="1" x14ac:dyDescent="0.3">
      <c r="A120" s="557">
        <v>14</v>
      </c>
      <c r="B120" s="258" t="s">
        <v>486</v>
      </c>
      <c r="C120" s="267">
        <v>0.35</v>
      </c>
      <c r="D120" s="267">
        <v>0.33</v>
      </c>
      <c r="E120" s="267">
        <v>0.02</v>
      </c>
      <c r="F120" s="6" t="s">
        <v>487</v>
      </c>
      <c r="G120" s="6" t="s">
        <v>342</v>
      </c>
      <c r="H120" s="256" t="s">
        <v>391</v>
      </c>
      <c r="I120" s="557" t="s">
        <v>388</v>
      </c>
      <c r="J120" s="342"/>
    </row>
    <row r="121" spans="1:10" s="328" customFormat="1" ht="62.4" x14ac:dyDescent="0.3">
      <c r="A121" s="557">
        <v>15</v>
      </c>
      <c r="B121" s="177" t="s">
        <v>488</v>
      </c>
      <c r="C121" s="267">
        <v>129.01</v>
      </c>
      <c r="D121" s="267"/>
      <c r="E121" s="267">
        <v>129.01</v>
      </c>
      <c r="F121" s="6" t="s">
        <v>489</v>
      </c>
      <c r="G121" s="6" t="s">
        <v>410</v>
      </c>
      <c r="H121" s="256" t="s">
        <v>391</v>
      </c>
      <c r="I121" s="557" t="s">
        <v>490</v>
      </c>
      <c r="J121" s="342"/>
    </row>
    <row r="122" spans="1:10" s="328" customFormat="1" x14ac:dyDescent="0.3">
      <c r="A122" s="557">
        <v>16</v>
      </c>
      <c r="B122" s="255" t="s">
        <v>491</v>
      </c>
      <c r="C122" s="321">
        <v>1.1299999999999999</v>
      </c>
      <c r="D122" s="321"/>
      <c r="E122" s="321">
        <v>1.1299999999999999</v>
      </c>
      <c r="F122" s="257" t="s">
        <v>66</v>
      </c>
      <c r="G122" s="257" t="s">
        <v>343</v>
      </c>
      <c r="H122" s="256" t="s">
        <v>391</v>
      </c>
      <c r="I122" s="557" t="s">
        <v>388</v>
      </c>
      <c r="J122" s="342"/>
    </row>
    <row r="123" spans="1:10" s="328" customFormat="1" ht="156" x14ac:dyDescent="0.3">
      <c r="A123" s="557">
        <v>17</v>
      </c>
      <c r="B123" s="177" t="s">
        <v>492</v>
      </c>
      <c r="C123" s="267">
        <v>1.4</v>
      </c>
      <c r="D123" s="267">
        <f>C123-E123</f>
        <v>0.82</v>
      </c>
      <c r="E123" s="267">
        <v>0.57999999999999996</v>
      </c>
      <c r="F123" s="6" t="s">
        <v>66</v>
      </c>
      <c r="G123" s="6" t="s">
        <v>343</v>
      </c>
      <c r="H123" s="256" t="s">
        <v>391</v>
      </c>
      <c r="I123" s="264" t="s">
        <v>493</v>
      </c>
      <c r="J123" s="342"/>
    </row>
    <row r="124" spans="1:10" s="328" customFormat="1" ht="31.2" x14ac:dyDescent="0.3">
      <c r="A124" s="557">
        <v>18</v>
      </c>
      <c r="B124" s="255" t="s">
        <v>494</v>
      </c>
      <c r="C124" s="321">
        <v>1.6</v>
      </c>
      <c r="D124" s="321"/>
      <c r="E124" s="321">
        <v>1.6</v>
      </c>
      <c r="F124" s="257" t="s">
        <v>29</v>
      </c>
      <c r="G124" s="257" t="s">
        <v>343</v>
      </c>
      <c r="H124" s="256" t="s">
        <v>391</v>
      </c>
      <c r="I124" s="557" t="s">
        <v>388</v>
      </c>
      <c r="J124" s="342"/>
    </row>
    <row r="125" spans="1:10" s="328" customFormat="1" ht="31.2" x14ac:dyDescent="0.3">
      <c r="A125" s="557">
        <v>19</v>
      </c>
      <c r="B125" s="255" t="s">
        <v>495</v>
      </c>
      <c r="C125" s="267">
        <f>4000*5/10000</f>
        <v>2</v>
      </c>
      <c r="D125" s="267">
        <f>C125-E125</f>
        <v>1.33</v>
      </c>
      <c r="E125" s="267">
        <v>0.67</v>
      </c>
      <c r="F125" s="6" t="s">
        <v>496</v>
      </c>
      <c r="G125" s="6" t="s">
        <v>343</v>
      </c>
      <c r="H125" s="256" t="s">
        <v>391</v>
      </c>
      <c r="I125" s="557" t="s">
        <v>388</v>
      </c>
      <c r="J125" s="342"/>
    </row>
    <row r="126" spans="1:10" s="328" customFormat="1" x14ac:dyDescent="0.3">
      <c r="A126" s="557">
        <v>20</v>
      </c>
      <c r="B126" s="255" t="s">
        <v>497</v>
      </c>
      <c r="C126" s="320">
        <v>1.44</v>
      </c>
      <c r="D126" s="320">
        <v>0.8</v>
      </c>
      <c r="E126" s="320">
        <v>0.64</v>
      </c>
      <c r="F126" s="177" t="s">
        <v>424</v>
      </c>
      <c r="G126" s="6" t="s">
        <v>343</v>
      </c>
      <c r="H126" s="256" t="s">
        <v>391</v>
      </c>
      <c r="I126" s="557" t="s">
        <v>388</v>
      </c>
      <c r="J126" s="342"/>
    </row>
    <row r="127" spans="1:10" s="328" customFormat="1" ht="31.2" x14ac:dyDescent="0.3">
      <c r="A127" s="557">
        <v>21</v>
      </c>
      <c r="B127" s="255" t="s">
        <v>498</v>
      </c>
      <c r="C127" s="320">
        <v>2.88</v>
      </c>
      <c r="D127" s="320">
        <v>1.6</v>
      </c>
      <c r="E127" s="320">
        <v>1.28</v>
      </c>
      <c r="F127" s="177" t="s">
        <v>424</v>
      </c>
      <c r="G127" s="6" t="s">
        <v>343</v>
      </c>
      <c r="H127" s="256" t="s">
        <v>391</v>
      </c>
      <c r="I127" s="557" t="s">
        <v>388</v>
      </c>
      <c r="J127" s="342"/>
    </row>
    <row r="128" spans="1:10" s="328" customFormat="1" x14ac:dyDescent="0.3">
      <c r="A128" s="557">
        <v>22</v>
      </c>
      <c r="B128" s="255" t="s">
        <v>499</v>
      </c>
      <c r="C128" s="321">
        <v>1.5</v>
      </c>
      <c r="D128" s="321">
        <f>C128-E128</f>
        <v>0.82</v>
      </c>
      <c r="E128" s="321">
        <v>0.68</v>
      </c>
      <c r="F128" s="257" t="s">
        <v>29</v>
      </c>
      <c r="G128" s="257" t="s">
        <v>343</v>
      </c>
      <c r="H128" s="256" t="s">
        <v>391</v>
      </c>
      <c r="I128" s="557" t="s">
        <v>388</v>
      </c>
      <c r="J128" s="342"/>
    </row>
    <row r="129" spans="1:10" s="328" customFormat="1" ht="31.2" x14ac:dyDescent="0.3">
      <c r="A129" s="557">
        <v>23</v>
      </c>
      <c r="B129" s="255" t="s">
        <v>494</v>
      </c>
      <c r="C129" s="320">
        <f>D129+E129</f>
        <v>2.9000000000000004</v>
      </c>
      <c r="D129" s="320">
        <v>1.58</v>
      </c>
      <c r="E129" s="320">
        <v>1.32</v>
      </c>
      <c r="F129" s="177" t="s">
        <v>424</v>
      </c>
      <c r="G129" s="6" t="s">
        <v>343</v>
      </c>
      <c r="H129" s="256" t="s">
        <v>391</v>
      </c>
      <c r="I129" s="557" t="s">
        <v>388</v>
      </c>
      <c r="J129" s="342"/>
    </row>
    <row r="130" spans="1:10" s="328" customFormat="1" x14ac:dyDescent="0.3">
      <c r="A130" s="557">
        <v>24</v>
      </c>
      <c r="B130" s="255" t="s">
        <v>500</v>
      </c>
      <c r="C130" s="320">
        <f>D130+E130</f>
        <v>1.35</v>
      </c>
      <c r="D130" s="320">
        <f>1500*3/10000</f>
        <v>0.45</v>
      </c>
      <c r="E130" s="320">
        <f>1500*6/10000</f>
        <v>0.9</v>
      </c>
      <c r="F130" s="177" t="s">
        <v>424</v>
      </c>
      <c r="G130" s="6" t="s">
        <v>343</v>
      </c>
      <c r="H130" s="256" t="s">
        <v>391</v>
      </c>
      <c r="I130" s="557" t="s">
        <v>388</v>
      </c>
      <c r="J130" s="342"/>
    </row>
    <row r="131" spans="1:10" s="328" customFormat="1" x14ac:dyDescent="0.3">
      <c r="A131" s="557">
        <v>25</v>
      </c>
      <c r="B131" s="255" t="s">
        <v>501</v>
      </c>
      <c r="C131" s="320">
        <f>D131+E131</f>
        <v>2.16</v>
      </c>
      <c r="D131" s="320">
        <f>2400*4/10000</f>
        <v>0.96</v>
      </c>
      <c r="E131" s="320">
        <f>2400*5/10000</f>
        <v>1.2</v>
      </c>
      <c r="F131" s="177" t="s">
        <v>424</v>
      </c>
      <c r="G131" s="6" t="s">
        <v>343</v>
      </c>
      <c r="H131" s="256" t="s">
        <v>391</v>
      </c>
      <c r="I131" s="557" t="s">
        <v>388</v>
      </c>
      <c r="J131" s="342"/>
    </row>
    <row r="132" spans="1:10" s="328" customFormat="1" ht="31.2" x14ac:dyDescent="0.3">
      <c r="A132" s="557">
        <v>26</v>
      </c>
      <c r="B132" s="255" t="s">
        <v>502</v>
      </c>
      <c r="C132" s="321">
        <v>10.5</v>
      </c>
      <c r="D132" s="321"/>
      <c r="E132" s="321">
        <v>10.5</v>
      </c>
      <c r="F132" s="257" t="s">
        <v>29</v>
      </c>
      <c r="G132" s="257" t="s">
        <v>503</v>
      </c>
      <c r="H132" s="256" t="s">
        <v>391</v>
      </c>
      <c r="I132" s="557" t="s">
        <v>388</v>
      </c>
      <c r="J132" s="342"/>
    </row>
    <row r="133" spans="1:10" ht="31.2" x14ac:dyDescent="0.3">
      <c r="A133" s="557">
        <v>27</v>
      </c>
      <c r="B133" s="263" t="s">
        <v>504</v>
      </c>
      <c r="C133" s="321">
        <v>0.5</v>
      </c>
      <c r="D133" s="321"/>
      <c r="E133" s="321">
        <v>0.5</v>
      </c>
      <c r="F133" s="257" t="s">
        <v>29</v>
      </c>
      <c r="G133" s="259" t="s">
        <v>406</v>
      </c>
      <c r="H133" s="257" t="s">
        <v>396</v>
      </c>
      <c r="I133" s="557" t="s">
        <v>412</v>
      </c>
    </row>
    <row r="134" spans="1:10" s="328" customFormat="1" x14ac:dyDescent="0.3">
      <c r="A134" s="557">
        <v>28</v>
      </c>
      <c r="B134" s="263" t="s">
        <v>505</v>
      </c>
      <c r="C134" s="321">
        <f t="shared" ref="C134:C140" si="1">D134+E134</f>
        <v>8.5</v>
      </c>
      <c r="D134" s="321"/>
      <c r="E134" s="321">
        <v>8.5</v>
      </c>
      <c r="F134" s="257" t="s">
        <v>29</v>
      </c>
      <c r="G134" s="259" t="s">
        <v>406</v>
      </c>
      <c r="H134" s="257" t="s">
        <v>396</v>
      </c>
      <c r="I134" s="557" t="s">
        <v>388</v>
      </c>
      <c r="J134" s="342"/>
    </row>
    <row r="135" spans="1:10" s="328" customFormat="1" x14ac:dyDescent="0.3">
      <c r="A135" s="557">
        <v>29</v>
      </c>
      <c r="B135" s="263" t="s">
        <v>506</v>
      </c>
      <c r="C135" s="321">
        <f t="shared" si="1"/>
        <v>6.5</v>
      </c>
      <c r="D135" s="321"/>
      <c r="E135" s="321">
        <v>6.5</v>
      </c>
      <c r="F135" s="257" t="s">
        <v>507</v>
      </c>
      <c r="G135" s="259" t="s">
        <v>406</v>
      </c>
      <c r="H135" s="257" t="s">
        <v>396</v>
      </c>
      <c r="I135" s="557" t="s">
        <v>388</v>
      </c>
      <c r="J135" s="342"/>
    </row>
    <row r="136" spans="1:10" s="328" customFormat="1" x14ac:dyDescent="0.3">
      <c r="A136" s="557">
        <v>30</v>
      </c>
      <c r="B136" s="263" t="s">
        <v>508</v>
      </c>
      <c r="C136" s="321">
        <f t="shared" si="1"/>
        <v>0.4</v>
      </c>
      <c r="D136" s="321"/>
      <c r="E136" s="321">
        <v>0.4</v>
      </c>
      <c r="F136" s="257" t="s">
        <v>29</v>
      </c>
      <c r="G136" s="259" t="s">
        <v>406</v>
      </c>
      <c r="H136" s="257" t="s">
        <v>396</v>
      </c>
      <c r="I136" s="557" t="s">
        <v>388</v>
      </c>
      <c r="J136" s="342"/>
    </row>
    <row r="137" spans="1:10" s="328" customFormat="1" x14ac:dyDescent="0.3">
      <c r="A137" s="557">
        <v>31</v>
      </c>
      <c r="B137" s="263" t="s">
        <v>509</v>
      </c>
      <c r="C137" s="321">
        <f t="shared" si="1"/>
        <v>9.5</v>
      </c>
      <c r="D137" s="321"/>
      <c r="E137" s="321">
        <v>9.5</v>
      </c>
      <c r="F137" s="257" t="s">
        <v>29</v>
      </c>
      <c r="G137" s="259" t="s">
        <v>406</v>
      </c>
      <c r="H137" s="257" t="s">
        <v>396</v>
      </c>
      <c r="I137" s="557" t="s">
        <v>388</v>
      </c>
      <c r="J137" s="342"/>
    </row>
    <row r="138" spans="1:10" s="328" customFormat="1" x14ac:dyDescent="0.3">
      <c r="A138" s="557">
        <v>32</v>
      </c>
      <c r="B138" s="263" t="s">
        <v>510</v>
      </c>
      <c r="C138" s="321">
        <f t="shared" si="1"/>
        <v>0.44</v>
      </c>
      <c r="D138" s="321"/>
      <c r="E138" s="321">
        <v>0.44</v>
      </c>
      <c r="F138" s="257" t="s">
        <v>29</v>
      </c>
      <c r="G138" s="259" t="s">
        <v>406</v>
      </c>
      <c r="H138" s="257" t="s">
        <v>396</v>
      </c>
      <c r="I138" s="557" t="s">
        <v>388</v>
      </c>
      <c r="J138" s="342"/>
    </row>
    <row r="139" spans="1:10" s="328" customFormat="1" x14ac:dyDescent="0.3">
      <c r="A139" s="557">
        <v>33</v>
      </c>
      <c r="B139" s="263" t="s">
        <v>510</v>
      </c>
      <c r="C139" s="321">
        <f t="shared" si="1"/>
        <v>0.33</v>
      </c>
      <c r="D139" s="321"/>
      <c r="E139" s="321">
        <v>0.33</v>
      </c>
      <c r="F139" s="257" t="s">
        <v>29</v>
      </c>
      <c r="G139" s="259" t="s">
        <v>406</v>
      </c>
      <c r="H139" s="257" t="s">
        <v>396</v>
      </c>
      <c r="I139" s="557" t="s">
        <v>388</v>
      </c>
      <c r="J139" s="342"/>
    </row>
    <row r="140" spans="1:10" s="328" customFormat="1" x14ac:dyDescent="0.3">
      <c r="A140" s="557">
        <v>34</v>
      </c>
      <c r="B140" s="263" t="s">
        <v>511</v>
      </c>
      <c r="C140" s="321">
        <f t="shared" si="1"/>
        <v>1.2</v>
      </c>
      <c r="D140" s="321"/>
      <c r="E140" s="321">
        <v>1.2</v>
      </c>
      <c r="F140" s="257" t="s">
        <v>69</v>
      </c>
      <c r="G140" s="259" t="s">
        <v>406</v>
      </c>
      <c r="H140" s="257" t="s">
        <v>396</v>
      </c>
      <c r="I140" s="557" t="s">
        <v>388</v>
      </c>
      <c r="J140" s="342"/>
    </row>
    <row r="141" spans="1:10" s="328" customFormat="1" ht="46.8" x14ac:dyDescent="0.3">
      <c r="A141" s="557">
        <v>35</v>
      </c>
      <c r="B141" s="265" t="s">
        <v>512</v>
      </c>
      <c r="C141" s="321">
        <v>0.35</v>
      </c>
      <c r="D141" s="321"/>
      <c r="E141" s="321">
        <v>0.35</v>
      </c>
      <c r="F141" s="257" t="s">
        <v>513</v>
      </c>
      <c r="G141" s="259" t="s">
        <v>406</v>
      </c>
      <c r="H141" s="257" t="s">
        <v>396</v>
      </c>
      <c r="I141" s="557" t="s">
        <v>388</v>
      </c>
      <c r="J141" s="342"/>
    </row>
    <row r="142" spans="1:10" s="328" customFormat="1" ht="46.8" x14ac:dyDescent="0.3">
      <c r="A142" s="557">
        <v>36</v>
      </c>
      <c r="B142" s="177" t="s">
        <v>514</v>
      </c>
      <c r="C142" s="267">
        <v>3.33</v>
      </c>
      <c r="D142" s="267"/>
      <c r="E142" s="267">
        <v>3.33</v>
      </c>
      <c r="F142" s="6" t="s">
        <v>515</v>
      </c>
      <c r="G142" s="260" t="s">
        <v>406</v>
      </c>
      <c r="H142" s="6">
        <v>2024</v>
      </c>
      <c r="I142" s="264" t="s">
        <v>516</v>
      </c>
      <c r="J142" s="342"/>
    </row>
    <row r="143" spans="1:10" s="328" customFormat="1" ht="31.2" x14ac:dyDescent="0.3">
      <c r="A143" s="557">
        <v>37</v>
      </c>
      <c r="B143" s="255" t="s">
        <v>517</v>
      </c>
      <c r="C143" s="321">
        <v>0.2</v>
      </c>
      <c r="D143" s="321"/>
      <c r="E143" s="321">
        <v>0.2</v>
      </c>
      <c r="F143" s="257" t="s">
        <v>518</v>
      </c>
      <c r="G143" s="259" t="s">
        <v>406</v>
      </c>
      <c r="H143" s="257" t="s">
        <v>391</v>
      </c>
      <c r="I143" s="557" t="s">
        <v>388</v>
      </c>
      <c r="J143" s="342"/>
    </row>
    <row r="144" spans="1:10" s="328" customFormat="1" ht="31.2" x14ac:dyDescent="0.3">
      <c r="A144" s="557">
        <v>38</v>
      </c>
      <c r="B144" s="263" t="s">
        <v>519</v>
      </c>
      <c r="C144" s="321">
        <v>0.2</v>
      </c>
      <c r="D144" s="321"/>
      <c r="E144" s="321">
        <v>0.2</v>
      </c>
      <c r="F144" s="257" t="s">
        <v>69</v>
      </c>
      <c r="G144" s="259" t="s">
        <v>406</v>
      </c>
      <c r="H144" s="257" t="s">
        <v>396</v>
      </c>
      <c r="I144" s="557" t="s">
        <v>412</v>
      </c>
      <c r="J144" s="342"/>
    </row>
    <row r="145" spans="1:10" s="328" customFormat="1" ht="31.2" x14ac:dyDescent="0.3">
      <c r="A145" s="557">
        <v>39</v>
      </c>
      <c r="B145" s="258" t="s">
        <v>520</v>
      </c>
      <c r="C145" s="267">
        <v>8.4</v>
      </c>
      <c r="D145" s="267"/>
      <c r="E145" s="267">
        <v>8.4</v>
      </c>
      <c r="F145" s="6" t="s">
        <v>29</v>
      </c>
      <c r="G145" s="6" t="s">
        <v>521</v>
      </c>
      <c r="H145" s="256" t="s">
        <v>391</v>
      </c>
      <c r="I145" s="557" t="s">
        <v>388</v>
      </c>
      <c r="J145" s="342"/>
    </row>
    <row r="146" spans="1:10" s="328" customFormat="1" ht="31.2" x14ac:dyDescent="0.3">
      <c r="A146" s="557">
        <v>40</v>
      </c>
      <c r="B146" s="255" t="s">
        <v>522</v>
      </c>
      <c r="C146" s="321">
        <v>4.0999999999999996</v>
      </c>
      <c r="D146" s="321"/>
      <c r="E146" s="321">
        <v>4.0999999999999996</v>
      </c>
      <c r="F146" s="257" t="s">
        <v>29</v>
      </c>
      <c r="G146" s="259" t="s">
        <v>523</v>
      </c>
      <c r="H146" s="257" t="s">
        <v>396</v>
      </c>
      <c r="I146" s="557" t="s">
        <v>388</v>
      </c>
      <c r="J146" s="342"/>
    </row>
    <row r="147" spans="1:10" s="328" customFormat="1" x14ac:dyDescent="0.3">
      <c r="A147" s="557">
        <v>41</v>
      </c>
      <c r="B147" s="263" t="s">
        <v>524</v>
      </c>
      <c r="C147" s="321">
        <f t="shared" ref="C147:C153" si="2">E147+D147</f>
        <v>1.3399999999999999</v>
      </c>
      <c r="D147" s="321">
        <v>0.83</v>
      </c>
      <c r="E147" s="321">
        <v>0.51</v>
      </c>
      <c r="F147" s="257" t="s">
        <v>525</v>
      </c>
      <c r="G147" s="257" t="s">
        <v>422</v>
      </c>
      <c r="H147" s="257" t="s">
        <v>396</v>
      </c>
      <c r="I147" s="557" t="s">
        <v>388</v>
      </c>
      <c r="J147" s="342"/>
    </row>
    <row r="148" spans="1:10" s="328" customFormat="1" x14ac:dyDescent="0.3">
      <c r="A148" s="557">
        <v>42</v>
      </c>
      <c r="B148" s="263" t="s">
        <v>526</v>
      </c>
      <c r="C148" s="321">
        <f t="shared" si="2"/>
        <v>1.6800000000000002</v>
      </c>
      <c r="D148" s="321">
        <v>0.76</v>
      </c>
      <c r="E148" s="321">
        <v>0.92</v>
      </c>
      <c r="F148" s="257" t="s">
        <v>69</v>
      </c>
      <c r="G148" s="257" t="s">
        <v>422</v>
      </c>
      <c r="H148" s="257" t="s">
        <v>396</v>
      </c>
      <c r="I148" s="557" t="s">
        <v>388</v>
      </c>
      <c r="J148" s="342"/>
    </row>
    <row r="149" spans="1:10" s="328" customFormat="1" x14ac:dyDescent="0.3">
      <c r="A149" s="557">
        <v>43</v>
      </c>
      <c r="B149" s="263" t="s">
        <v>527</v>
      </c>
      <c r="C149" s="321">
        <f t="shared" si="2"/>
        <v>0.16</v>
      </c>
      <c r="D149" s="321">
        <v>0.1</v>
      </c>
      <c r="E149" s="321">
        <v>0.06</v>
      </c>
      <c r="F149" s="257" t="s">
        <v>69</v>
      </c>
      <c r="G149" s="257" t="s">
        <v>422</v>
      </c>
      <c r="H149" s="257" t="s">
        <v>396</v>
      </c>
      <c r="I149" s="557" t="s">
        <v>388</v>
      </c>
      <c r="J149" s="342"/>
    </row>
    <row r="150" spans="1:10" s="328" customFormat="1" x14ac:dyDescent="0.3">
      <c r="A150" s="557">
        <v>44</v>
      </c>
      <c r="B150" s="263" t="s">
        <v>528</v>
      </c>
      <c r="C150" s="321">
        <f t="shared" si="2"/>
        <v>0.69</v>
      </c>
      <c r="D150" s="321">
        <v>0.45</v>
      </c>
      <c r="E150" s="321">
        <v>0.24</v>
      </c>
      <c r="F150" s="257" t="s">
        <v>69</v>
      </c>
      <c r="G150" s="257" t="s">
        <v>422</v>
      </c>
      <c r="H150" s="257" t="s">
        <v>396</v>
      </c>
      <c r="I150" s="557" t="s">
        <v>388</v>
      </c>
      <c r="J150" s="342"/>
    </row>
    <row r="151" spans="1:10" s="328" customFormat="1" x14ac:dyDescent="0.3">
      <c r="A151" s="557">
        <v>45</v>
      </c>
      <c r="B151" s="263" t="s">
        <v>529</v>
      </c>
      <c r="C151" s="321">
        <f t="shared" si="2"/>
        <v>0.31</v>
      </c>
      <c r="D151" s="321">
        <v>0.21</v>
      </c>
      <c r="E151" s="321">
        <v>0.1</v>
      </c>
      <c r="F151" s="257" t="s">
        <v>69</v>
      </c>
      <c r="G151" s="257" t="s">
        <v>422</v>
      </c>
      <c r="H151" s="257" t="s">
        <v>396</v>
      </c>
      <c r="I151" s="557" t="s">
        <v>388</v>
      </c>
      <c r="J151" s="342"/>
    </row>
    <row r="152" spans="1:10" s="328" customFormat="1" x14ac:dyDescent="0.3">
      <c r="A152" s="557">
        <v>46</v>
      </c>
      <c r="B152" s="263" t="s">
        <v>530</v>
      </c>
      <c r="C152" s="321">
        <f t="shared" si="2"/>
        <v>0.13</v>
      </c>
      <c r="D152" s="321">
        <v>0.1</v>
      </c>
      <c r="E152" s="321">
        <v>0.03</v>
      </c>
      <c r="F152" s="257" t="s">
        <v>69</v>
      </c>
      <c r="G152" s="257" t="s">
        <v>422</v>
      </c>
      <c r="H152" s="257" t="s">
        <v>396</v>
      </c>
      <c r="I152" s="557" t="s">
        <v>388</v>
      </c>
      <c r="J152" s="342"/>
    </row>
    <row r="153" spans="1:10" s="328" customFormat="1" x14ac:dyDescent="0.3">
      <c r="A153" s="557">
        <v>47</v>
      </c>
      <c r="B153" s="263" t="s">
        <v>531</v>
      </c>
      <c r="C153" s="321">
        <f t="shared" si="2"/>
        <v>7.0000000000000007E-2</v>
      </c>
      <c r="D153" s="321"/>
      <c r="E153" s="321">
        <v>7.0000000000000007E-2</v>
      </c>
      <c r="F153" s="257" t="s">
        <v>69</v>
      </c>
      <c r="G153" s="257" t="s">
        <v>422</v>
      </c>
      <c r="H153" s="257" t="s">
        <v>396</v>
      </c>
      <c r="I153" s="557" t="s">
        <v>388</v>
      </c>
      <c r="J153" s="342"/>
    </row>
    <row r="154" spans="1:10" s="328" customFormat="1" x14ac:dyDescent="0.3">
      <c r="A154" s="557">
        <v>48</v>
      </c>
      <c r="B154" s="263" t="s">
        <v>532</v>
      </c>
      <c r="C154" s="321">
        <v>1.75</v>
      </c>
      <c r="D154" s="321">
        <v>1</v>
      </c>
      <c r="E154" s="321">
        <v>0.75</v>
      </c>
      <c r="F154" s="257" t="s">
        <v>533</v>
      </c>
      <c r="G154" s="257" t="s">
        <v>422</v>
      </c>
      <c r="H154" s="257" t="s">
        <v>454</v>
      </c>
      <c r="I154" s="557" t="s">
        <v>388</v>
      </c>
      <c r="J154" s="342"/>
    </row>
    <row r="155" spans="1:10" s="328" customFormat="1" x14ac:dyDescent="0.3">
      <c r="A155" s="557">
        <v>49</v>
      </c>
      <c r="B155" s="255" t="s">
        <v>534</v>
      </c>
      <c r="C155" s="267">
        <v>1.2</v>
      </c>
      <c r="D155" s="267"/>
      <c r="E155" s="267">
        <v>1.2</v>
      </c>
      <c r="F155" s="6" t="s">
        <v>29</v>
      </c>
      <c r="G155" s="257" t="s">
        <v>422</v>
      </c>
      <c r="H155" s="256" t="s">
        <v>391</v>
      </c>
      <c r="I155" s="557" t="s">
        <v>388</v>
      </c>
      <c r="J155" s="342"/>
    </row>
    <row r="156" spans="1:10" s="328" customFormat="1" ht="46.8" x14ac:dyDescent="0.3">
      <c r="A156" s="557">
        <v>50</v>
      </c>
      <c r="B156" s="258" t="s">
        <v>535</v>
      </c>
      <c r="C156" s="267">
        <v>30.099999999999998</v>
      </c>
      <c r="D156" s="267">
        <v>5.6</v>
      </c>
      <c r="E156" s="267">
        <v>24.5</v>
      </c>
      <c r="F156" s="6" t="s">
        <v>536</v>
      </c>
      <c r="G156" s="6" t="s">
        <v>537</v>
      </c>
      <c r="H156" s="6" t="s">
        <v>396</v>
      </c>
      <c r="I156" s="264" t="s">
        <v>538</v>
      </c>
      <c r="J156" s="342"/>
    </row>
    <row r="157" spans="1:10" s="328" customFormat="1" x14ac:dyDescent="0.3">
      <c r="A157" s="557">
        <v>51</v>
      </c>
      <c r="B157" s="177" t="s">
        <v>539</v>
      </c>
      <c r="C157" s="267">
        <v>1.4</v>
      </c>
      <c r="D157" s="267"/>
      <c r="E157" s="267">
        <v>1.4</v>
      </c>
      <c r="F157" s="6" t="s">
        <v>69</v>
      </c>
      <c r="G157" s="6" t="s">
        <v>407</v>
      </c>
      <c r="H157" s="256" t="s">
        <v>391</v>
      </c>
      <c r="I157" s="557" t="s">
        <v>388</v>
      </c>
      <c r="J157" s="342"/>
    </row>
    <row r="158" spans="1:10" s="328" customFormat="1" x14ac:dyDescent="0.3">
      <c r="A158" s="557">
        <v>52</v>
      </c>
      <c r="B158" s="177" t="s">
        <v>540</v>
      </c>
      <c r="C158" s="267">
        <v>1.26</v>
      </c>
      <c r="D158" s="267"/>
      <c r="E158" s="267">
        <v>1.26</v>
      </c>
      <c r="F158" s="6" t="s">
        <v>69</v>
      </c>
      <c r="G158" s="6" t="s">
        <v>407</v>
      </c>
      <c r="H158" s="256" t="s">
        <v>391</v>
      </c>
      <c r="I158" s="557" t="s">
        <v>388</v>
      </c>
      <c r="J158" s="342"/>
    </row>
    <row r="159" spans="1:10" s="328" customFormat="1" x14ac:dyDescent="0.3">
      <c r="A159" s="557">
        <v>53</v>
      </c>
      <c r="B159" s="177" t="s">
        <v>541</v>
      </c>
      <c r="C159" s="267">
        <v>6.9</v>
      </c>
      <c r="D159" s="267"/>
      <c r="E159" s="267">
        <v>6.9</v>
      </c>
      <c r="F159" s="6" t="s">
        <v>69</v>
      </c>
      <c r="G159" s="6" t="s">
        <v>407</v>
      </c>
      <c r="H159" s="256" t="s">
        <v>391</v>
      </c>
      <c r="I159" s="557" t="s">
        <v>388</v>
      </c>
      <c r="J159" s="342"/>
    </row>
    <row r="160" spans="1:10" s="328" customFormat="1" ht="31.2" x14ac:dyDescent="0.3">
      <c r="A160" s="557">
        <v>54</v>
      </c>
      <c r="B160" s="258" t="s">
        <v>542</v>
      </c>
      <c r="C160" s="267">
        <v>0.12</v>
      </c>
      <c r="D160" s="267"/>
      <c r="E160" s="267">
        <v>0.12</v>
      </c>
      <c r="F160" s="6" t="s">
        <v>35</v>
      </c>
      <c r="G160" s="6" t="s">
        <v>407</v>
      </c>
      <c r="H160" s="256" t="s">
        <v>391</v>
      </c>
      <c r="I160" s="266" t="s">
        <v>543</v>
      </c>
      <c r="J160" s="342"/>
    </row>
    <row r="161" spans="1:10" s="328" customFormat="1" x14ac:dyDescent="0.3">
      <c r="A161" s="557">
        <v>55</v>
      </c>
      <c r="B161" s="177" t="s">
        <v>544</v>
      </c>
      <c r="C161" s="267">
        <v>0.1</v>
      </c>
      <c r="D161" s="267"/>
      <c r="E161" s="267">
        <v>0.1</v>
      </c>
      <c r="F161" s="6" t="s">
        <v>29</v>
      </c>
      <c r="G161" s="6" t="s">
        <v>407</v>
      </c>
      <c r="H161" s="256" t="s">
        <v>391</v>
      </c>
      <c r="I161" s="557"/>
      <c r="J161" s="342"/>
    </row>
    <row r="162" spans="1:10" s="328" customFormat="1" ht="46.8" x14ac:dyDescent="0.3">
      <c r="A162" s="557">
        <v>56</v>
      </c>
      <c r="B162" s="177" t="s">
        <v>545</v>
      </c>
      <c r="C162" s="267">
        <v>0.06</v>
      </c>
      <c r="D162" s="267"/>
      <c r="E162" s="267">
        <v>0.06</v>
      </c>
      <c r="F162" s="6" t="s">
        <v>69</v>
      </c>
      <c r="G162" s="6" t="s">
        <v>407</v>
      </c>
      <c r="H162" s="256" t="s">
        <v>391</v>
      </c>
      <c r="I162" s="264" t="s">
        <v>538</v>
      </c>
      <c r="J162" s="342"/>
    </row>
    <row r="163" spans="1:10" s="328" customFormat="1" ht="46.8" x14ac:dyDescent="0.3">
      <c r="A163" s="557">
        <v>57</v>
      </c>
      <c r="B163" s="177" t="s">
        <v>546</v>
      </c>
      <c r="C163" s="267">
        <v>3.5999999999999996</v>
      </c>
      <c r="D163" s="267">
        <v>2.2999999999999998</v>
      </c>
      <c r="E163" s="267">
        <v>1.3</v>
      </c>
      <c r="F163" s="6" t="s">
        <v>66</v>
      </c>
      <c r="G163" s="6" t="s">
        <v>340</v>
      </c>
      <c r="H163" s="256" t="s">
        <v>391</v>
      </c>
      <c r="I163" s="557" t="s">
        <v>547</v>
      </c>
      <c r="J163" s="342"/>
    </row>
    <row r="164" spans="1:10" s="328" customFormat="1" ht="46.8" x14ac:dyDescent="0.3">
      <c r="A164" s="557">
        <v>58</v>
      </c>
      <c r="B164" s="177" t="s">
        <v>548</v>
      </c>
      <c r="C164" s="267">
        <v>1</v>
      </c>
      <c r="D164" s="267"/>
      <c r="E164" s="267">
        <v>1</v>
      </c>
      <c r="F164" s="6" t="s">
        <v>400</v>
      </c>
      <c r="G164" s="6" t="s">
        <v>340</v>
      </c>
      <c r="H164" s="256" t="s">
        <v>391</v>
      </c>
      <c r="I164" s="557" t="s">
        <v>388</v>
      </c>
      <c r="J164" s="342"/>
    </row>
    <row r="165" spans="1:10" s="328" customFormat="1" ht="31.2" x14ac:dyDescent="0.3">
      <c r="A165" s="557">
        <v>59</v>
      </c>
      <c r="B165" s="177" t="s">
        <v>549</v>
      </c>
      <c r="C165" s="267">
        <v>2.42</v>
      </c>
      <c r="D165" s="267">
        <v>1.54</v>
      </c>
      <c r="E165" s="267">
        <v>0.88</v>
      </c>
      <c r="F165" s="6" t="s">
        <v>550</v>
      </c>
      <c r="G165" s="6" t="s">
        <v>340</v>
      </c>
      <c r="H165" s="256" t="s">
        <v>391</v>
      </c>
      <c r="I165" s="557" t="s">
        <v>388</v>
      </c>
      <c r="J165" s="342"/>
    </row>
    <row r="166" spans="1:10" s="328" customFormat="1" ht="46.8" x14ac:dyDescent="0.3">
      <c r="A166" s="557">
        <v>60</v>
      </c>
      <c r="B166" s="177" t="s">
        <v>551</v>
      </c>
      <c r="C166" s="267">
        <v>1.75</v>
      </c>
      <c r="D166" s="267">
        <v>1.63</v>
      </c>
      <c r="E166" s="267">
        <v>0.12</v>
      </c>
      <c r="F166" s="6" t="s">
        <v>66</v>
      </c>
      <c r="G166" s="6" t="s">
        <v>340</v>
      </c>
      <c r="H166" s="256" t="s">
        <v>391</v>
      </c>
      <c r="I166" s="557" t="s">
        <v>388</v>
      </c>
      <c r="J166" s="342"/>
    </row>
    <row r="167" spans="1:10" s="328" customFormat="1" ht="46.8" x14ac:dyDescent="0.3">
      <c r="A167" s="557">
        <v>61</v>
      </c>
      <c r="B167" s="177" t="s">
        <v>552</v>
      </c>
      <c r="C167" s="267">
        <v>2.42</v>
      </c>
      <c r="D167" s="267">
        <v>0.88</v>
      </c>
      <c r="E167" s="267">
        <v>1.54</v>
      </c>
      <c r="F167" s="6" t="s">
        <v>550</v>
      </c>
      <c r="G167" s="6" t="s">
        <v>340</v>
      </c>
      <c r="H167" s="256" t="s">
        <v>391</v>
      </c>
      <c r="I167" s="557" t="s">
        <v>388</v>
      </c>
      <c r="J167" s="342"/>
    </row>
    <row r="168" spans="1:10" s="328" customFormat="1" ht="46.8" x14ac:dyDescent="0.3">
      <c r="A168" s="557">
        <v>62</v>
      </c>
      <c r="B168" s="177" t="s">
        <v>553</v>
      </c>
      <c r="C168" s="267">
        <v>1.63</v>
      </c>
      <c r="D168" s="267">
        <v>0.89</v>
      </c>
      <c r="E168" s="267">
        <v>0.74</v>
      </c>
      <c r="F168" s="6" t="s">
        <v>400</v>
      </c>
      <c r="G168" s="6" t="s">
        <v>340</v>
      </c>
      <c r="H168" s="256" t="s">
        <v>391</v>
      </c>
      <c r="I168" s="557" t="s">
        <v>388</v>
      </c>
      <c r="J168" s="342"/>
    </row>
    <row r="169" spans="1:10" s="328" customFormat="1" ht="46.8" x14ac:dyDescent="0.3">
      <c r="A169" s="557">
        <v>63</v>
      </c>
      <c r="B169" s="177" t="s">
        <v>554</v>
      </c>
      <c r="C169" s="267">
        <v>2.31</v>
      </c>
      <c r="D169" s="267">
        <v>1.47</v>
      </c>
      <c r="E169" s="267">
        <v>0.84</v>
      </c>
      <c r="F169" s="6" t="s">
        <v>555</v>
      </c>
      <c r="G169" s="6" t="s">
        <v>340</v>
      </c>
      <c r="H169" s="256" t="s">
        <v>391</v>
      </c>
      <c r="I169" s="557" t="s">
        <v>388</v>
      </c>
      <c r="J169" s="342"/>
    </row>
    <row r="170" spans="1:10" s="328" customFormat="1" x14ac:dyDescent="0.3">
      <c r="A170" s="557">
        <v>64</v>
      </c>
      <c r="B170" s="177" t="s">
        <v>556</v>
      </c>
      <c r="C170" s="267">
        <v>1.63</v>
      </c>
      <c r="D170" s="267">
        <v>0.89</v>
      </c>
      <c r="E170" s="267">
        <v>0.74</v>
      </c>
      <c r="F170" s="6" t="s">
        <v>557</v>
      </c>
      <c r="G170" s="6" t="s">
        <v>340</v>
      </c>
      <c r="H170" s="256" t="s">
        <v>391</v>
      </c>
      <c r="I170" s="557" t="s">
        <v>388</v>
      </c>
      <c r="J170" s="342"/>
    </row>
    <row r="171" spans="1:10" s="328" customFormat="1" x14ac:dyDescent="0.3">
      <c r="A171" s="557">
        <v>65</v>
      </c>
      <c r="B171" s="177" t="s">
        <v>558</v>
      </c>
      <c r="C171" s="267">
        <v>1.28</v>
      </c>
      <c r="D171" s="267">
        <v>1.1000000000000001</v>
      </c>
      <c r="E171" s="267">
        <v>0.18</v>
      </c>
      <c r="F171" s="6" t="s">
        <v>550</v>
      </c>
      <c r="G171" s="6" t="s">
        <v>340</v>
      </c>
      <c r="H171" s="256" t="s">
        <v>391</v>
      </c>
      <c r="I171" s="557" t="s">
        <v>388</v>
      </c>
      <c r="J171" s="342"/>
    </row>
    <row r="172" spans="1:10" s="328" customFormat="1" x14ac:dyDescent="0.3">
      <c r="A172" s="557">
        <v>66</v>
      </c>
      <c r="B172" s="177" t="s">
        <v>559</v>
      </c>
      <c r="C172" s="267">
        <v>0.89999999999999991</v>
      </c>
      <c r="D172" s="267">
        <v>0.49</v>
      </c>
      <c r="E172" s="267">
        <v>0.41</v>
      </c>
      <c r="F172" s="6" t="s">
        <v>472</v>
      </c>
      <c r="G172" s="6" t="s">
        <v>340</v>
      </c>
      <c r="H172" s="256" t="s">
        <v>391</v>
      </c>
      <c r="I172" s="557" t="s">
        <v>388</v>
      </c>
      <c r="J172" s="342"/>
    </row>
    <row r="173" spans="1:10" s="328" customFormat="1" ht="31.2" x14ac:dyDescent="0.3">
      <c r="A173" s="557">
        <v>67</v>
      </c>
      <c r="B173" s="177" t="s">
        <v>560</v>
      </c>
      <c r="C173" s="267">
        <v>1.8900000000000001</v>
      </c>
      <c r="D173" s="267">
        <v>1.03</v>
      </c>
      <c r="E173" s="267">
        <v>0.86</v>
      </c>
      <c r="F173" s="6" t="s">
        <v>550</v>
      </c>
      <c r="G173" s="6" t="s">
        <v>340</v>
      </c>
      <c r="H173" s="256" t="s">
        <v>391</v>
      </c>
      <c r="I173" s="557" t="s">
        <v>388</v>
      </c>
      <c r="J173" s="342"/>
    </row>
    <row r="174" spans="1:10" s="328" customFormat="1" ht="31.2" x14ac:dyDescent="0.3">
      <c r="A174" s="557">
        <v>68</v>
      </c>
      <c r="B174" s="177" t="s">
        <v>561</v>
      </c>
      <c r="C174" s="267">
        <v>0.41</v>
      </c>
      <c r="D174" s="267">
        <v>0.35</v>
      </c>
      <c r="E174" s="267">
        <v>0.06</v>
      </c>
      <c r="F174" s="6" t="s">
        <v>66</v>
      </c>
      <c r="G174" s="6" t="s">
        <v>340</v>
      </c>
      <c r="H174" s="256" t="s">
        <v>391</v>
      </c>
      <c r="I174" s="557" t="s">
        <v>388</v>
      </c>
      <c r="J174" s="342"/>
    </row>
    <row r="175" spans="1:10" s="328" customFormat="1" ht="46.8" x14ac:dyDescent="0.3">
      <c r="A175" s="557">
        <v>69</v>
      </c>
      <c r="B175" s="177" t="s">
        <v>562</v>
      </c>
      <c r="C175" s="267">
        <v>1.07</v>
      </c>
      <c r="D175" s="267">
        <v>0.68</v>
      </c>
      <c r="E175" s="267">
        <v>0.39</v>
      </c>
      <c r="F175" s="6" t="s">
        <v>563</v>
      </c>
      <c r="G175" s="6" t="s">
        <v>340</v>
      </c>
      <c r="H175" s="256" t="s">
        <v>391</v>
      </c>
      <c r="I175" s="557" t="s">
        <v>388</v>
      </c>
      <c r="J175" s="342"/>
    </row>
    <row r="176" spans="1:10" s="328" customFormat="1" ht="31.2" x14ac:dyDescent="0.3">
      <c r="A176" s="557">
        <v>70</v>
      </c>
      <c r="B176" s="177" t="s">
        <v>564</v>
      </c>
      <c r="C176" s="267">
        <v>0.6</v>
      </c>
      <c r="D176" s="267">
        <v>0</v>
      </c>
      <c r="E176" s="267">
        <v>0.6</v>
      </c>
      <c r="F176" s="6" t="s">
        <v>400</v>
      </c>
      <c r="G176" s="6" t="s">
        <v>340</v>
      </c>
      <c r="H176" s="256" t="s">
        <v>391</v>
      </c>
      <c r="I176" s="557" t="s">
        <v>388</v>
      </c>
      <c r="J176" s="342"/>
    </row>
    <row r="177" spans="1:10" s="328" customFormat="1" ht="31.2" x14ac:dyDescent="0.3">
      <c r="A177" s="557">
        <v>71</v>
      </c>
      <c r="B177" s="177" t="s">
        <v>565</v>
      </c>
      <c r="C177" s="267">
        <v>2.35</v>
      </c>
      <c r="D177" s="267">
        <v>1.28</v>
      </c>
      <c r="E177" s="267">
        <v>1.07</v>
      </c>
      <c r="F177" s="6" t="s">
        <v>566</v>
      </c>
      <c r="G177" s="6" t="s">
        <v>340</v>
      </c>
      <c r="H177" s="256" t="s">
        <v>391</v>
      </c>
      <c r="I177" s="557" t="s">
        <v>388</v>
      </c>
      <c r="J177" s="342"/>
    </row>
    <row r="178" spans="1:10" s="328" customFormat="1" ht="31.2" x14ac:dyDescent="0.3">
      <c r="A178" s="557">
        <v>72</v>
      </c>
      <c r="B178" s="177" t="s">
        <v>567</v>
      </c>
      <c r="C178" s="267">
        <v>0.76</v>
      </c>
      <c r="D178" s="267">
        <v>0.65</v>
      </c>
      <c r="E178" s="267">
        <v>0.11</v>
      </c>
      <c r="F178" s="6" t="s">
        <v>568</v>
      </c>
      <c r="G178" s="6" t="s">
        <v>340</v>
      </c>
      <c r="H178" s="256" t="s">
        <v>391</v>
      </c>
      <c r="I178" s="557" t="s">
        <v>388</v>
      </c>
      <c r="J178" s="342"/>
    </row>
    <row r="179" spans="1:10" s="328" customFormat="1" ht="31.2" x14ac:dyDescent="0.3">
      <c r="A179" s="557">
        <v>73</v>
      </c>
      <c r="B179" s="177" t="s">
        <v>569</v>
      </c>
      <c r="C179" s="267">
        <v>0.94</v>
      </c>
      <c r="D179" s="267">
        <v>0.51</v>
      </c>
      <c r="E179" s="267">
        <v>0.43</v>
      </c>
      <c r="F179" s="6" t="s">
        <v>394</v>
      </c>
      <c r="G179" s="6" t="s">
        <v>340</v>
      </c>
      <c r="H179" s="256" t="s">
        <v>391</v>
      </c>
      <c r="I179" s="557" t="s">
        <v>388</v>
      </c>
      <c r="J179" s="342"/>
    </row>
    <row r="180" spans="1:10" s="328" customFormat="1" x14ac:dyDescent="0.3">
      <c r="A180" s="557">
        <v>74</v>
      </c>
      <c r="B180" s="177" t="s">
        <v>570</v>
      </c>
      <c r="C180" s="267">
        <v>0.35</v>
      </c>
      <c r="D180" s="267"/>
      <c r="E180" s="267">
        <v>0.35</v>
      </c>
      <c r="F180" s="6" t="s">
        <v>29</v>
      </c>
      <c r="G180" s="6" t="s">
        <v>340</v>
      </c>
      <c r="H180" s="256" t="s">
        <v>391</v>
      </c>
      <c r="I180" s="557" t="s">
        <v>388</v>
      </c>
      <c r="J180" s="342"/>
    </row>
    <row r="181" spans="1:10" s="328" customFormat="1" x14ac:dyDescent="0.3">
      <c r="A181" s="557">
        <v>75</v>
      </c>
      <c r="B181" s="258" t="s">
        <v>571</v>
      </c>
      <c r="C181" s="267">
        <f>D181+E181</f>
        <v>0.02</v>
      </c>
      <c r="D181" s="322"/>
      <c r="E181" s="322">
        <v>0.02</v>
      </c>
      <c r="F181" s="6" t="s">
        <v>66</v>
      </c>
      <c r="G181" s="6" t="s">
        <v>340</v>
      </c>
      <c r="H181" s="256" t="s">
        <v>391</v>
      </c>
      <c r="I181" s="557" t="s">
        <v>388</v>
      </c>
      <c r="J181" s="342"/>
    </row>
    <row r="182" spans="1:10" s="328" customFormat="1" ht="93.6" x14ac:dyDescent="0.3">
      <c r="A182" s="557">
        <v>76</v>
      </c>
      <c r="B182" s="255" t="s">
        <v>572</v>
      </c>
      <c r="C182" s="267">
        <v>76.23</v>
      </c>
      <c r="D182" s="267"/>
      <c r="E182" s="320">
        <v>76.23</v>
      </c>
      <c r="F182" s="6" t="s">
        <v>573</v>
      </c>
      <c r="G182" s="255" t="s">
        <v>574</v>
      </c>
      <c r="H182" s="256" t="s">
        <v>391</v>
      </c>
      <c r="I182" s="557" t="s">
        <v>412</v>
      </c>
      <c r="J182" s="342"/>
    </row>
    <row r="183" spans="1:10" s="328" customFormat="1" ht="31.2" x14ac:dyDescent="0.3">
      <c r="A183" s="557">
        <v>77</v>
      </c>
      <c r="B183" s="177" t="s">
        <v>575</v>
      </c>
      <c r="C183" s="267">
        <v>1.8599999999999999</v>
      </c>
      <c r="D183" s="267">
        <v>0.68</v>
      </c>
      <c r="E183" s="267">
        <v>1.18</v>
      </c>
      <c r="F183" s="6" t="s">
        <v>400</v>
      </c>
      <c r="G183" s="6" t="s">
        <v>336</v>
      </c>
      <c r="H183" s="256" t="s">
        <v>391</v>
      </c>
      <c r="I183" s="557" t="s">
        <v>388</v>
      </c>
      <c r="J183" s="342"/>
    </row>
    <row r="184" spans="1:10" s="328" customFormat="1" ht="31.2" x14ac:dyDescent="0.3">
      <c r="A184" s="557">
        <v>78</v>
      </c>
      <c r="B184" s="177" t="s">
        <v>576</v>
      </c>
      <c r="C184" s="267">
        <v>3.08</v>
      </c>
      <c r="D184" s="267">
        <v>1.96</v>
      </c>
      <c r="E184" s="267">
        <v>1.1200000000000001</v>
      </c>
      <c r="F184" s="6" t="s">
        <v>66</v>
      </c>
      <c r="G184" s="6" t="s">
        <v>336</v>
      </c>
      <c r="H184" s="256" t="s">
        <v>391</v>
      </c>
      <c r="I184" s="557" t="s">
        <v>388</v>
      </c>
      <c r="J184" s="342"/>
    </row>
    <row r="185" spans="1:10" s="328" customFormat="1" ht="31.2" x14ac:dyDescent="0.3">
      <c r="A185" s="557">
        <v>79</v>
      </c>
      <c r="B185" s="177" t="s">
        <v>577</v>
      </c>
      <c r="C185" s="267">
        <v>1.8199999999999998</v>
      </c>
      <c r="D185" s="267">
        <v>0.66</v>
      </c>
      <c r="E185" s="267">
        <v>1.1599999999999999</v>
      </c>
      <c r="F185" s="6" t="s">
        <v>578</v>
      </c>
      <c r="G185" s="6" t="s">
        <v>336</v>
      </c>
      <c r="H185" s="256" t="s">
        <v>391</v>
      </c>
      <c r="I185" s="557" t="s">
        <v>388</v>
      </c>
      <c r="J185" s="342"/>
    </row>
    <row r="186" spans="1:10" s="328" customFormat="1" ht="31.2" x14ac:dyDescent="0.3">
      <c r="A186" s="557">
        <v>80</v>
      </c>
      <c r="B186" s="177" t="s">
        <v>579</v>
      </c>
      <c r="C186" s="267">
        <v>2.09</v>
      </c>
      <c r="D186" s="267">
        <v>1.33</v>
      </c>
      <c r="E186" s="267">
        <v>0.76</v>
      </c>
      <c r="F186" s="6" t="s">
        <v>400</v>
      </c>
      <c r="G186" s="6" t="s">
        <v>336</v>
      </c>
      <c r="H186" s="256" t="s">
        <v>391</v>
      </c>
      <c r="I186" s="557" t="s">
        <v>388</v>
      </c>
      <c r="J186" s="342"/>
    </row>
    <row r="187" spans="1:10" s="328" customFormat="1" ht="31.2" x14ac:dyDescent="0.3">
      <c r="A187" s="557">
        <v>81</v>
      </c>
      <c r="B187" s="177" t="s">
        <v>580</v>
      </c>
      <c r="C187" s="267">
        <v>1.26</v>
      </c>
      <c r="D187" s="267">
        <v>0.72</v>
      </c>
      <c r="E187" s="267">
        <v>0.54</v>
      </c>
      <c r="F187" s="6" t="s">
        <v>400</v>
      </c>
      <c r="G187" s="6" t="s">
        <v>336</v>
      </c>
      <c r="H187" s="256" t="s">
        <v>391</v>
      </c>
      <c r="I187" s="557" t="s">
        <v>388</v>
      </c>
      <c r="J187" s="342"/>
    </row>
    <row r="188" spans="1:10" s="328" customFormat="1" x14ac:dyDescent="0.3">
      <c r="A188" s="557">
        <v>82</v>
      </c>
      <c r="B188" s="177" t="s">
        <v>581</v>
      </c>
      <c r="C188" s="320">
        <v>1.38</v>
      </c>
      <c r="D188" s="320"/>
      <c r="E188" s="320">
        <v>1.38</v>
      </c>
      <c r="F188" s="256" t="s">
        <v>66</v>
      </c>
      <c r="G188" s="256" t="s">
        <v>336</v>
      </c>
      <c r="H188" s="256" t="s">
        <v>391</v>
      </c>
      <c r="I188" s="557" t="s">
        <v>388</v>
      </c>
      <c r="J188" s="342"/>
    </row>
    <row r="189" spans="1:10" s="328" customFormat="1" ht="31.2" x14ac:dyDescent="0.3">
      <c r="A189" s="557">
        <v>83</v>
      </c>
      <c r="B189" s="177" t="s">
        <v>582</v>
      </c>
      <c r="C189" s="320">
        <v>0.53</v>
      </c>
      <c r="D189" s="320"/>
      <c r="E189" s="320">
        <v>0.53</v>
      </c>
      <c r="F189" s="6" t="s">
        <v>583</v>
      </c>
      <c r="G189" s="256" t="s">
        <v>336</v>
      </c>
      <c r="H189" s="256" t="s">
        <v>391</v>
      </c>
      <c r="I189" s="557" t="s">
        <v>388</v>
      </c>
      <c r="J189" s="342"/>
    </row>
    <row r="190" spans="1:10" s="328" customFormat="1" ht="31.2" x14ac:dyDescent="0.3">
      <c r="A190" s="557">
        <v>84</v>
      </c>
      <c r="B190" s="177" t="s">
        <v>584</v>
      </c>
      <c r="C190" s="320">
        <v>0.23</v>
      </c>
      <c r="D190" s="320"/>
      <c r="E190" s="320">
        <v>0.23</v>
      </c>
      <c r="F190" s="256" t="s">
        <v>29</v>
      </c>
      <c r="G190" s="256" t="s">
        <v>336</v>
      </c>
      <c r="H190" s="256" t="s">
        <v>391</v>
      </c>
      <c r="I190" s="557" t="s">
        <v>388</v>
      </c>
      <c r="J190" s="342"/>
    </row>
    <row r="191" spans="1:10" s="328" customFormat="1" x14ac:dyDescent="0.3">
      <c r="A191" s="557">
        <v>85</v>
      </c>
      <c r="B191" s="177" t="s">
        <v>585</v>
      </c>
      <c r="C191" s="267">
        <v>5.0999999999999996</v>
      </c>
      <c r="D191" s="267">
        <v>2.52</v>
      </c>
      <c r="E191" s="267">
        <v>2.58</v>
      </c>
      <c r="F191" s="6" t="s">
        <v>400</v>
      </c>
      <c r="G191" s="6" t="s">
        <v>347</v>
      </c>
      <c r="H191" s="256" t="s">
        <v>391</v>
      </c>
      <c r="I191" s="557" t="s">
        <v>388</v>
      </c>
      <c r="J191" s="342"/>
    </row>
    <row r="192" spans="1:10" s="328" customFormat="1" ht="31.2" x14ac:dyDescent="0.3">
      <c r="A192" s="557">
        <v>86</v>
      </c>
      <c r="B192" s="177" t="s">
        <v>586</v>
      </c>
      <c r="C192" s="267">
        <v>1.02</v>
      </c>
      <c r="D192" s="267"/>
      <c r="E192" s="267">
        <v>1.02</v>
      </c>
      <c r="F192" s="6" t="s">
        <v>29</v>
      </c>
      <c r="G192" s="6" t="s">
        <v>347</v>
      </c>
      <c r="H192" s="256" t="s">
        <v>391</v>
      </c>
      <c r="I192" s="557" t="s">
        <v>388</v>
      </c>
      <c r="J192" s="342"/>
    </row>
    <row r="193" spans="1:10" s="328" customFormat="1" x14ac:dyDescent="0.3">
      <c r="A193" s="557">
        <v>87</v>
      </c>
      <c r="B193" s="177" t="s">
        <v>587</v>
      </c>
      <c r="C193" s="267">
        <v>3.49</v>
      </c>
      <c r="D193" s="267">
        <v>2.5</v>
      </c>
      <c r="E193" s="267">
        <v>0.99</v>
      </c>
      <c r="F193" s="6" t="s">
        <v>29</v>
      </c>
      <c r="G193" s="6" t="s">
        <v>347</v>
      </c>
      <c r="H193" s="256" t="s">
        <v>391</v>
      </c>
      <c r="I193" s="557" t="s">
        <v>388</v>
      </c>
      <c r="J193" s="342"/>
    </row>
    <row r="194" spans="1:10" s="328" customFormat="1" ht="31.2" x14ac:dyDescent="0.3">
      <c r="A194" s="557">
        <v>88</v>
      </c>
      <c r="B194" s="177" t="s">
        <v>588</v>
      </c>
      <c r="C194" s="267">
        <v>0.85</v>
      </c>
      <c r="D194" s="267"/>
      <c r="E194" s="267">
        <v>0.85</v>
      </c>
      <c r="F194" s="6" t="s">
        <v>66</v>
      </c>
      <c r="G194" s="6" t="s">
        <v>347</v>
      </c>
      <c r="H194" s="256" t="s">
        <v>391</v>
      </c>
      <c r="I194" s="557" t="s">
        <v>388</v>
      </c>
      <c r="J194" s="342"/>
    </row>
    <row r="195" spans="1:10" s="328" customFormat="1" x14ac:dyDescent="0.3">
      <c r="A195" s="557">
        <v>89</v>
      </c>
      <c r="B195" s="177" t="s">
        <v>589</v>
      </c>
      <c r="C195" s="267">
        <f>D195+E195</f>
        <v>1.5</v>
      </c>
      <c r="D195" s="267"/>
      <c r="E195" s="267">
        <v>1.5</v>
      </c>
      <c r="F195" s="6" t="s">
        <v>29</v>
      </c>
      <c r="G195" s="6" t="s">
        <v>341</v>
      </c>
      <c r="H195" s="256" t="s">
        <v>391</v>
      </c>
      <c r="I195" s="557" t="s">
        <v>388</v>
      </c>
      <c r="J195" s="342"/>
    </row>
    <row r="196" spans="1:10" s="328" customFormat="1" ht="31.2" x14ac:dyDescent="0.3">
      <c r="A196" s="557">
        <v>90</v>
      </c>
      <c r="B196" s="177" t="s">
        <v>590</v>
      </c>
      <c r="C196" s="267">
        <f>D196+E196</f>
        <v>2.7</v>
      </c>
      <c r="D196" s="267"/>
      <c r="E196" s="267">
        <v>2.7</v>
      </c>
      <c r="F196" s="6" t="s">
        <v>66</v>
      </c>
      <c r="G196" s="6" t="s">
        <v>341</v>
      </c>
      <c r="H196" s="256" t="s">
        <v>391</v>
      </c>
      <c r="I196" s="557" t="s">
        <v>388</v>
      </c>
      <c r="J196" s="342"/>
    </row>
    <row r="197" spans="1:10" s="328" customFormat="1" ht="31.2" x14ac:dyDescent="0.3">
      <c r="A197" s="557">
        <v>91</v>
      </c>
      <c r="B197" s="177" t="s">
        <v>591</v>
      </c>
      <c r="C197" s="267">
        <f>D197+E197</f>
        <v>3.45</v>
      </c>
      <c r="D197" s="267"/>
      <c r="E197" s="267">
        <v>3.45</v>
      </c>
      <c r="F197" s="6" t="s">
        <v>29</v>
      </c>
      <c r="G197" s="6" t="s">
        <v>341</v>
      </c>
      <c r="H197" s="256" t="s">
        <v>391</v>
      </c>
      <c r="I197" s="557" t="s">
        <v>388</v>
      </c>
      <c r="J197" s="342"/>
    </row>
    <row r="198" spans="1:10" s="328" customFormat="1" x14ac:dyDescent="0.3">
      <c r="A198" s="557">
        <v>92</v>
      </c>
      <c r="B198" s="258" t="s">
        <v>592</v>
      </c>
      <c r="C198" s="267" t="s">
        <v>593</v>
      </c>
      <c r="D198" s="268"/>
      <c r="E198" s="267" t="s">
        <v>593</v>
      </c>
      <c r="F198" s="6" t="s">
        <v>400</v>
      </c>
      <c r="G198" s="6" t="s">
        <v>341</v>
      </c>
      <c r="H198" s="256" t="s">
        <v>391</v>
      </c>
      <c r="I198" s="557" t="s">
        <v>388</v>
      </c>
      <c r="J198" s="342"/>
    </row>
    <row r="199" spans="1:10" s="328" customFormat="1" x14ac:dyDescent="0.3">
      <c r="A199" s="557">
        <v>93</v>
      </c>
      <c r="B199" s="177" t="s">
        <v>594</v>
      </c>
      <c r="C199" s="267">
        <f>D199+E199</f>
        <v>1.62</v>
      </c>
      <c r="D199" s="267"/>
      <c r="E199" s="267">
        <v>1.62</v>
      </c>
      <c r="F199" s="6" t="s">
        <v>29</v>
      </c>
      <c r="G199" s="6" t="s">
        <v>341</v>
      </c>
      <c r="H199" s="256" t="s">
        <v>391</v>
      </c>
      <c r="I199" s="557" t="s">
        <v>388</v>
      </c>
      <c r="J199" s="342"/>
    </row>
    <row r="200" spans="1:10" s="328" customFormat="1" x14ac:dyDescent="0.3">
      <c r="A200" s="557">
        <v>94</v>
      </c>
      <c r="B200" s="177" t="s">
        <v>595</v>
      </c>
      <c r="C200" s="267">
        <v>4.1399999999999997</v>
      </c>
      <c r="D200" s="267">
        <v>1.93</v>
      </c>
      <c r="E200" s="267">
        <v>2.21</v>
      </c>
      <c r="F200" s="6" t="s">
        <v>472</v>
      </c>
      <c r="G200" s="6" t="s">
        <v>346</v>
      </c>
      <c r="H200" s="256" t="s">
        <v>391</v>
      </c>
      <c r="I200" s="557" t="s">
        <v>388</v>
      </c>
      <c r="J200" s="342"/>
    </row>
    <row r="201" spans="1:10" s="328" customFormat="1" ht="31.2" x14ac:dyDescent="0.3">
      <c r="A201" s="557">
        <v>95</v>
      </c>
      <c r="B201" s="177" t="s">
        <v>596</v>
      </c>
      <c r="C201" s="267">
        <f>D201+E201</f>
        <v>0.67</v>
      </c>
      <c r="D201" s="267"/>
      <c r="E201" s="267">
        <v>0.67</v>
      </c>
      <c r="F201" s="6" t="s">
        <v>597</v>
      </c>
      <c r="G201" s="6" t="s">
        <v>338</v>
      </c>
      <c r="H201" s="6" t="s">
        <v>396</v>
      </c>
      <c r="I201" s="557" t="s">
        <v>388</v>
      </c>
      <c r="J201" s="342"/>
    </row>
    <row r="202" spans="1:10" s="328" customFormat="1" x14ac:dyDescent="0.3">
      <c r="A202" s="557">
        <v>96</v>
      </c>
      <c r="B202" s="258" t="s">
        <v>598</v>
      </c>
      <c r="C202" s="267">
        <f>D202+E202</f>
        <v>1.2770000000000001</v>
      </c>
      <c r="D202" s="267">
        <v>0.54</v>
      </c>
      <c r="E202" s="267">
        <v>0.73699999999999999</v>
      </c>
      <c r="F202" s="6" t="s">
        <v>66</v>
      </c>
      <c r="G202" s="6" t="s">
        <v>339</v>
      </c>
      <c r="H202" s="6" t="s">
        <v>387</v>
      </c>
      <c r="I202" s="557" t="s">
        <v>388</v>
      </c>
      <c r="J202" s="342"/>
    </row>
    <row r="203" spans="1:10" s="328" customFormat="1" x14ac:dyDescent="0.3">
      <c r="A203" s="557">
        <v>97</v>
      </c>
      <c r="B203" s="258" t="s">
        <v>599</v>
      </c>
      <c r="C203" s="267">
        <f>D203+E203</f>
        <v>0.06</v>
      </c>
      <c r="D203" s="267"/>
      <c r="E203" s="267">
        <v>0.06</v>
      </c>
      <c r="F203" s="6" t="s">
        <v>66</v>
      </c>
      <c r="G203" s="6" t="s">
        <v>339</v>
      </c>
      <c r="H203" s="6" t="s">
        <v>396</v>
      </c>
      <c r="I203" s="557" t="s">
        <v>388</v>
      </c>
      <c r="J203" s="342"/>
    </row>
    <row r="204" spans="1:10" s="328" customFormat="1" x14ac:dyDescent="0.3">
      <c r="A204" s="557">
        <v>98</v>
      </c>
      <c r="B204" s="177" t="s">
        <v>600</v>
      </c>
      <c r="C204" s="267">
        <v>0.46</v>
      </c>
      <c r="D204" s="267">
        <v>0.26</v>
      </c>
      <c r="E204" s="267">
        <v>0.2</v>
      </c>
      <c r="F204" s="6" t="s">
        <v>601</v>
      </c>
      <c r="G204" s="6" t="s">
        <v>349</v>
      </c>
      <c r="H204" s="256" t="s">
        <v>391</v>
      </c>
      <c r="I204" s="557" t="s">
        <v>388</v>
      </c>
      <c r="J204" s="342"/>
    </row>
    <row r="205" spans="1:10" s="328" customFormat="1" x14ac:dyDescent="0.3">
      <c r="A205" s="557">
        <v>99</v>
      </c>
      <c r="B205" s="177" t="s">
        <v>602</v>
      </c>
      <c r="C205" s="267">
        <v>0.28000000000000003</v>
      </c>
      <c r="D205" s="267">
        <v>0.16</v>
      </c>
      <c r="E205" s="267">
        <v>0.12</v>
      </c>
      <c r="F205" s="6" t="s">
        <v>400</v>
      </c>
      <c r="G205" s="6" t="s">
        <v>349</v>
      </c>
      <c r="H205" s="256" t="s">
        <v>391</v>
      </c>
      <c r="I205" s="557" t="s">
        <v>388</v>
      </c>
      <c r="J205" s="342"/>
    </row>
    <row r="206" spans="1:10" s="328" customFormat="1" ht="31.2" x14ac:dyDescent="0.3">
      <c r="A206" s="557">
        <v>100</v>
      </c>
      <c r="B206" s="177" t="s">
        <v>603</v>
      </c>
      <c r="C206" s="267">
        <v>0.46</v>
      </c>
      <c r="D206" s="267">
        <v>0.26</v>
      </c>
      <c r="E206" s="267">
        <v>0.2</v>
      </c>
      <c r="F206" s="6" t="s">
        <v>400</v>
      </c>
      <c r="G206" s="6" t="s">
        <v>349</v>
      </c>
      <c r="H206" s="256" t="s">
        <v>391</v>
      </c>
      <c r="I206" s="557" t="s">
        <v>388</v>
      </c>
      <c r="J206" s="342"/>
    </row>
    <row r="207" spans="1:10" s="328" customFormat="1" ht="31.2" x14ac:dyDescent="0.3">
      <c r="A207" s="557">
        <v>101</v>
      </c>
      <c r="B207" s="177" t="s">
        <v>604</v>
      </c>
      <c r="C207" s="267">
        <v>0.67</v>
      </c>
      <c r="D207" s="267"/>
      <c r="E207" s="267">
        <v>0.67</v>
      </c>
      <c r="F207" s="6" t="s">
        <v>29</v>
      </c>
      <c r="G207" s="6" t="s">
        <v>349</v>
      </c>
      <c r="H207" s="256" t="s">
        <v>391</v>
      </c>
      <c r="I207" s="557" t="s">
        <v>388</v>
      </c>
      <c r="J207" s="342"/>
    </row>
    <row r="208" spans="1:10" s="328" customFormat="1" ht="31.2" x14ac:dyDescent="0.3">
      <c r="A208" s="557">
        <v>102</v>
      </c>
      <c r="B208" s="177" t="s">
        <v>605</v>
      </c>
      <c r="C208" s="320">
        <v>4.1399999999999997</v>
      </c>
      <c r="D208" s="320">
        <f>C208-E208</f>
        <v>3.2199999999999998</v>
      </c>
      <c r="E208" s="320">
        <f>4600*2/10000</f>
        <v>0.92</v>
      </c>
      <c r="F208" s="256" t="s">
        <v>29</v>
      </c>
      <c r="G208" s="6" t="s">
        <v>349</v>
      </c>
      <c r="H208" s="256" t="s">
        <v>391</v>
      </c>
      <c r="I208" s="557" t="s">
        <v>388</v>
      </c>
      <c r="J208" s="342"/>
    </row>
    <row r="209" spans="1:10" s="328" customFormat="1" x14ac:dyDescent="0.3">
      <c r="A209" s="557">
        <v>103</v>
      </c>
      <c r="B209" s="177" t="s">
        <v>606</v>
      </c>
      <c r="C209" s="320">
        <f>1300*9/10000</f>
        <v>1.17</v>
      </c>
      <c r="D209" s="320">
        <v>0.7</v>
      </c>
      <c r="E209" s="320">
        <v>0.47</v>
      </c>
      <c r="F209" s="256" t="s">
        <v>29</v>
      </c>
      <c r="G209" s="6" t="s">
        <v>349</v>
      </c>
      <c r="H209" s="256" t="s">
        <v>391</v>
      </c>
      <c r="I209" s="557" t="s">
        <v>388</v>
      </c>
      <c r="J209" s="342"/>
    </row>
    <row r="210" spans="1:10" s="328" customFormat="1" ht="31.2" x14ac:dyDescent="0.3">
      <c r="A210" s="557">
        <v>104</v>
      </c>
      <c r="B210" s="177" t="s">
        <v>607</v>
      </c>
      <c r="C210" s="267">
        <f>D210+E210</f>
        <v>27.5</v>
      </c>
      <c r="D210" s="267"/>
      <c r="E210" s="267">
        <v>27.5</v>
      </c>
      <c r="F210" s="6" t="s">
        <v>29</v>
      </c>
      <c r="G210" s="6" t="s">
        <v>608</v>
      </c>
      <c r="H210" s="256" t="s">
        <v>391</v>
      </c>
      <c r="I210" s="557" t="s">
        <v>412</v>
      </c>
      <c r="J210" s="342"/>
    </row>
    <row r="211" spans="1:10" s="328" customFormat="1" x14ac:dyDescent="0.3">
      <c r="A211" s="252" t="s">
        <v>617</v>
      </c>
      <c r="B211" s="253" t="s">
        <v>610</v>
      </c>
      <c r="C211" s="267"/>
      <c r="D211" s="267"/>
      <c r="E211" s="267"/>
      <c r="F211" s="557"/>
      <c r="G211" s="557"/>
      <c r="H211" s="557"/>
      <c r="I211" s="557"/>
      <c r="J211" s="342"/>
    </row>
    <row r="212" spans="1:10" s="328" customFormat="1" ht="31.2" x14ac:dyDescent="0.3">
      <c r="A212" s="557">
        <v>1</v>
      </c>
      <c r="B212" s="177" t="s">
        <v>611</v>
      </c>
      <c r="C212" s="267">
        <f>D212+E212</f>
        <v>0.2</v>
      </c>
      <c r="D212" s="267"/>
      <c r="E212" s="267">
        <v>0.2</v>
      </c>
      <c r="F212" s="6" t="s">
        <v>29</v>
      </c>
      <c r="G212" s="6" t="s">
        <v>338</v>
      </c>
      <c r="H212" s="6" t="s">
        <v>396</v>
      </c>
      <c r="I212" s="557" t="s">
        <v>388</v>
      </c>
      <c r="J212" s="342"/>
    </row>
    <row r="213" spans="1:10" s="328" customFormat="1" ht="31.2" x14ac:dyDescent="0.3">
      <c r="A213" s="557">
        <v>2</v>
      </c>
      <c r="B213" s="177" t="s">
        <v>612</v>
      </c>
      <c r="C213" s="267">
        <f>D213+E213</f>
        <v>0.7</v>
      </c>
      <c r="D213" s="267"/>
      <c r="E213" s="267">
        <v>0.7</v>
      </c>
      <c r="F213" s="6" t="s">
        <v>29</v>
      </c>
      <c r="G213" s="6" t="s">
        <v>345</v>
      </c>
      <c r="H213" s="256">
        <v>2024</v>
      </c>
      <c r="I213" s="557" t="s">
        <v>613</v>
      </c>
      <c r="J213" s="342"/>
    </row>
    <row r="214" spans="1:10" s="328" customFormat="1" ht="38.4" customHeight="1" x14ac:dyDescent="0.3">
      <c r="A214" s="557">
        <v>3</v>
      </c>
      <c r="B214" s="177" t="s">
        <v>614</v>
      </c>
      <c r="C214" s="320">
        <v>0.12</v>
      </c>
      <c r="D214" s="320"/>
      <c r="E214" s="320">
        <v>0.12</v>
      </c>
      <c r="F214" s="256" t="s">
        <v>29</v>
      </c>
      <c r="G214" s="6" t="s">
        <v>349</v>
      </c>
      <c r="H214" s="256" t="s">
        <v>391</v>
      </c>
      <c r="I214" s="646" t="s">
        <v>615</v>
      </c>
      <c r="J214" s="342"/>
    </row>
    <row r="215" spans="1:10" s="328" customFormat="1" ht="53.4" customHeight="1" x14ac:dyDescent="0.3">
      <c r="A215" s="557">
        <v>4</v>
      </c>
      <c r="B215" s="177" t="s">
        <v>616</v>
      </c>
      <c r="C215" s="320">
        <v>1.54</v>
      </c>
      <c r="D215" s="320"/>
      <c r="E215" s="320">
        <v>1.54</v>
      </c>
      <c r="F215" s="256" t="s">
        <v>29</v>
      </c>
      <c r="G215" s="6" t="s">
        <v>349</v>
      </c>
      <c r="H215" s="256" t="s">
        <v>391</v>
      </c>
      <c r="I215" s="646"/>
      <c r="J215" s="342"/>
    </row>
    <row r="216" spans="1:10" s="328" customFormat="1" x14ac:dyDescent="0.3">
      <c r="A216" s="252" t="s">
        <v>628</v>
      </c>
      <c r="B216" s="253" t="s">
        <v>618</v>
      </c>
      <c r="C216" s="267"/>
      <c r="D216" s="267"/>
      <c r="E216" s="267"/>
      <c r="F216" s="557"/>
      <c r="G216" s="557"/>
      <c r="H216" s="557"/>
      <c r="I216" s="557"/>
      <c r="J216" s="342"/>
    </row>
    <row r="217" spans="1:10" s="328" customFormat="1" ht="31.2" x14ac:dyDescent="0.3">
      <c r="A217" s="557">
        <v>1</v>
      </c>
      <c r="B217" s="269" t="s">
        <v>619</v>
      </c>
      <c r="C217" s="267">
        <v>1</v>
      </c>
      <c r="D217" s="267"/>
      <c r="E217" s="267">
        <v>1</v>
      </c>
      <c r="F217" s="557" t="s">
        <v>29</v>
      </c>
      <c r="G217" s="260" t="s">
        <v>406</v>
      </c>
      <c r="H217" s="256" t="s">
        <v>620</v>
      </c>
      <c r="I217" s="557" t="s">
        <v>547</v>
      </c>
      <c r="J217" s="342"/>
    </row>
    <row r="218" spans="1:10" s="328" customFormat="1" ht="31.2" x14ac:dyDescent="0.3">
      <c r="A218" s="557">
        <v>2</v>
      </c>
      <c r="B218" s="263" t="s">
        <v>621</v>
      </c>
      <c r="C218" s="267">
        <v>0.05</v>
      </c>
      <c r="D218" s="267"/>
      <c r="E218" s="267">
        <v>0.05</v>
      </c>
      <c r="F218" s="6" t="s">
        <v>29</v>
      </c>
      <c r="G218" s="260" t="s">
        <v>406</v>
      </c>
      <c r="H218" s="256" t="s">
        <v>391</v>
      </c>
      <c r="I218" s="557" t="s">
        <v>388</v>
      </c>
      <c r="J218" s="342"/>
    </row>
    <row r="219" spans="1:10" s="328" customFormat="1" x14ac:dyDescent="0.3">
      <c r="A219" s="557">
        <v>3</v>
      </c>
      <c r="B219" s="258" t="s">
        <v>622</v>
      </c>
      <c r="C219" s="267">
        <v>0.05</v>
      </c>
      <c r="D219" s="267"/>
      <c r="E219" s="267">
        <v>0.05</v>
      </c>
      <c r="F219" s="6" t="s">
        <v>623</v>
      </c>
      <c r="G219" s="6" t="s">
        <v>337</v>
      </c>
      <c r="H219" s="256" t="s">
        <v>391</v>
      </c>
      <c r="I219" s="557" t="s">
        <v>388</v>
      </c>
      <c r="J219" s="342"/>
    </row>
    <row r="220" spans="1:10" s="328" customFormat="1" x14ac:dyDescent="0.3">
      <c r="A220" s="557">
        <v>4</v>
      </c>
      <c r="B220" s="263" t="s">
        <v>622</v>
      </c>
      <c r="C220" s="267">
        <v>0.05</v>
      </c>
      <c r="D220" s="267"/>
      <c r="E220" s="267">
        <v>0.05</v>
      </c>
      <c r="F220" s="6" t="s">
        <v>72</v>
      </c>
      <c r="G220" s="6" t="s">
        <v>348</v>
      </c>
      <c r="H220" s="256" t="s">
        <v>391</v>
      </c>
      <c r="I220" s="557" t="s">
        <v>388</v>
      </c>
      <c r="J220" s="342"/>
    </row>
    <row r="221" spans="1:10" s="328" customFormat="1" x14ac:dyDescent="0.3">
      <c r="A221" s="557">
        <v>5</v>
      </c>
      <c r="B221" s="263" t="s">
        <v>622</v>
      </c>
      <c r="C221" s="267">
        <v>0.05</v>
      </c>
      <c r="D221" s="267"/>
      <c r="E221" s="267">
        <v>0.05</v>
      </c>
      <c r="F221" s="6" t="s">
        <v>72</v>
      </c>
      <c r="G221" s="6" t="s">
        <v>342</v>
      </c>
      <c r="H221" s="256" t="s">
        <v>391</v>
      </c>
      <c r="I221" s="557" t="s">
        <v>388</v>
      </c>
      <c r="J221" s="342"/>
    </row>
    <row r="222" spans="1:10" s="328" customFormat="1" x14ac:dyDescent="0.3">
      <c r="A222" s="557">
        <v>6</v>
      </c>
      <c r="B222" s="263" t="s">
        <v>624</v>
      </c>
      <c r="C222" s="321">
        <f>D222+E222</f>
        <v>0.06</v>
      </c>
      <c r="D222" s="321"/>
      <c r="E222" s="321">
        <v>0.06</v>
      </c>
      <c r="F222" s="257" t="s">
        <v>29</v>
      </c>
      <c r="G222" s="259" t="s">
        <v>406</v>
      </c>
      <c r="H222" s="257" t="s">
        <v>396</v>
      </c>
      <c r="I222" s="557" t="s">
        <v>388</v>
      </c>
      <c r="J222" s="342"/>
    </row>
    <row r="223" spans="1:10" s="328" customFormat="1" x14ac:dyDescent="0.3">
      <c r="A223" s="557">
        <v>7</v>
      </c>
      <c r="B223" s="263" t="s">
        <v>625</v>
      </c>
      <c r="C223" s="321">
        <v>1</v>
      </c>
      <c r="D223" s="321"/>
      <c r="E223" s="321">
        <v>1</v>
      </c>
      <c r="F223" s="257" t="s">
        <v>69</v>
      </c>
      <c r="G223" s="257" t="s">
        <v>422</v>
      </c>
      <c r="H223" s="257" t="s">
        <v>396</v>
      </c>
      <c r="I223" s="557" t="s">
        <v>388</v>
      </c>
      <c r="J223" s="342"/>
    </row>
    <row r="224" spans="1:10" s="328" customFormat="1" ht="31.2" x14ac:dyDescent="0.3">
      <c r="A224" s="557">
        <v>8</v>
      </c>
      <c r="B224" s="263" t="s">
        <v>621</v>
      </c>
      <c r="C224" s="321">
        <v>0.36</v>
      </c>
      <c r="D224" s="321"/>
      <c r="E224" s="321">
        <v>0.36</v>
      </c>
      <c r="F224" s="257" t="s">
        <v>138</v>
      </c>
      <c r="G224" s="257" t="s">
        <v>422</v>
      </c>
      <c r="H224" s="257" t="s">
        <v>454</v>
      </c>
      <c r="I224" s="557" t="s">
        <v>388</v>
      </c>
      <c r="J224" s="342"/>
    </row>
    <row r="225" spans="1:10" s="328" customFormat="1" x14ac:dyDescent="0.3">
      <c r="A225" s="557">
        <v>9</v>
      </c>
      <c r="B225" s="263" t="s">
        <v>622</v>
      </c>
      <c r="C225" s="267">
        <v>0.25</v>
      </c>
      <c r="D225" s="267"/>
      <c r="E225" s="267">
        <v>0.25</v>
      </c>
      <c r="F225" s="6" t="s">
        <v>29</v>
      </c>
      <c r="G225" s="6" t="s">
        <v>407</v>
      </c>
      <c r="H225" s="256" t="s">
        <v>391</v>
      </c>
      <c r="I225" s="557" t="s">
        <v>388</v>
      </c>
      <c r="J225" s="342"/>
    </row>
    <row r="226" spans="1:10" s="328" customFormat="1" ht="31.2" x14ac:dyDescent="0.3">
      <c r="A226" s="557">
        <v>10</v>
      </c>
      <c r="B226" s="263" t="s">
        <v>626</v>
      </c>
      <c r="C226" s="267">
        <v>0.05</v>
      </c>
      <c r="D226" s="267"/>
      <c r="E226" s="267">
        <v>0.05</v>
      </c>
      <c r="F226" s="6" t="s">
        <v>162</v>
      </c>
      <c r="G226" s="6" t="s">
        <v>407</v>
      </c>
      <c r="H226" s="256" t="s">
        <v>391</v>
      </c>
      <c r="I226" s="557" t="s">
        <v>388</v>
      </c>
      <c r="J226" s="342"/>
    </row>
    <row r="227" spans="1:10" s="328" customFormat="1" x14ac:dyDescent="0.3">
      <c r="A227" s="557">
        <v>11</v>
      </c>
      <c r="B227" s="270" t="s">
        <v>627</v>
      </c>
      <c r="C227" s="320">
        <v>0.25</v>
      </c>
      <c r="D227" s="320"/>
      <c r="E227" s="320">
        <v>0.25</v>
      </c>
      <c r="F227" s="256" t="s">
        <v>138</v>
      </c>
      <c r="G227" s="256" t="s">
        <v>336</v>
      </c>
      <c r="H227" s="256" t="s">
        <v>391</v>
      </c>
      <c r="I227" s="557" t="s">
        <v>388</v>
      </c>
      <c r="J227" s="342"/>
    </row>
    <row r="228" spans="1:10" s="328" customFormat="1" x14ac:dyDescent="0.3">
      <c r="A228" s="557">
        <v>12</v>
      </c>
      <c r="B228" s="263" t="s">
        <v>622</v>
      </c>
      <c r="C228" s="267">
        <v>0.05</v>
      </c>
      <c r="D228" s="267"/>
      <c r="E228" s="267">
        <v>0.05</v>
      </c>
      <c r="F228" s="6" t="s">
        <v>72</v>
      </c>
      <c r="G228" s="6" t="s">
        <v>341</v>
      </c>
      <c r="H228" s="256" t="s">
        <v>391</v>
      </c>
      <c r="I228" s="557" t="s">
        <v>388</v>
      </c>
      <c r="J228" s="342"/>
    </row>
    <row r="229" spans="1:10" s="328" customFormat="1" x14ac:dyDescent="0.3">
      <c r="A229" s="557">
        <v>13</v>
      </c>
      <c r="B229" s="263" t="s">
        <v>622</v>
      </c>
      <c r="C229" s="267">
        <v>0.05</v>
      </c>
      <c r="D229" s="267"/>
      <c r="E229" s="267">
        <v>0.05</v>
      </c>
      <c r="F229" s="6" t="s">
        <v>72</v>
      </c>
      <c r="G229" s="6" t="s">
        <v>346</v>
      </c>
      <c r="H229" s="256" t="s">
        <v>391</v>
      </c>
      <c r="I229" s="557" t="s">
        <v>388</v>
      </c>
      <c r="J229" s="342"/>
    </row>
    <row r="230" spans="1:10" s="328" customFormat="1" x14ac:dyDescent="0.3">
      <c r="A230" s="557">
        <v>14</v>
      </c>
      <c r="B230" s="263" t="s">
        <v>622</v>
      </c>
      <c r="C230" s="267">
        <v>0.05</v>
      </c>
      <c r="D230" s="267"/>
      <c r="E230" s="267">
        <v>0.05</v>
      </c>
      <c r="F230" s="6" t="s">
        <v>72</v>
      </c>
      <c r="G230" s="6" t="s">
        <v>339</v>
      </c>
      <c r="H230" s="256" t="s">
        <v>391</v>
      </c>
      <c r="I230" s="557" t="s">
        <v>388</v>
      </c>
      <c r="J230" s="342"/>
    </row>
    <row r="231" spans="1:10" s="328" customFormat="1" x14ac:dyDescent="0.3">
      <c r="A231" s="557">
        <v>15</v>
      </c>
      <c r="B231" s="263" t="s">
        <v>622</v>
      </c>
      <c r="C231" s="267">
        <v>0.05</v>
      </c>
      <c r="D231" s="267"/>
      <c r="E231" s="267">
        <v>0.05</v>
      </c>
      <c r="F231" s="6" t="s">
        <v>72</v>
      </c>
      <c r="G231" s="6" t="s">
        <v>345</v>
      </c>
      <c r="H231" s="256" t="s">
        <v>391</v>
      </c>
      <c r="I231" s="557" t="s">
        <v>388</v>
      </c>
      <c r="J231" s="342"/>
    </row>
    <row r="232" spans="1:10" s="328" customFormat="1" x14ac:dyDescent="0.3">
      <c r="A232" s="557">
        <v>16</v>
      </c>
      <c r="B232" s="263" t="s">
        <v>622</v>
      </c>
      <c r="C232" s="267">
        <v>0.05</v>
      </c>
      <c r="D232" s="267"/>
      <c r="E232" s="267">
        <v>0.05</v>
      </c>
      <c r="F232" s="6" t="s">
        <v>72</v>
      </c>
      <c r="G232" s="6" t="s">
        <v>349</v>
      </c>
      <c r="H232" s="256" t="s">
        <v>391</v>
      </c>
      <c r="I232" s="557" t="s">
        <v>388</v>
      </c>
      <c r="J232" s="342"/>
    </row>
    <row r="233" spans="1:10" s="328" customFormat="1" x14ac:dyDescent="0.3">
      <c r="A233" s="252" t="s">
        <v>636</v>
      </c>
      <c r="B233" s="253" t="s">
        <v>89</v>
      </c>
      <c r="C233" s="267"/>
      <c r="D233" s="267"/>
      <c r="E233" s="267"/>
      <c r="F233" s="557"/>
      <c r="G233" s="557"/>
      <c r="H233" s="557"/>
      <c r="I233" s="557"/>
      <c r="J233" s="342"/>
    </row>
    <row r="234" spans="1:10" s="328" customFormat="1" x14ac:dyDescent="0.3">
      <c r="A234" s="557">
        <v>1</v>
      </c>
      <c r="B234" s="177" t="s">
        <v>629</v>
      </c>
      <c r="C234" s="267">
        <v>2.5</v>
      </c>
      <c r="D234" s="267"/>
      <c r="E234" s="267">
        <v>2.5</v>
      </c>
      <c r="F234" s="6" t="s">
        <v>29</v>
      </c>
      <c r="G234" s="6" t="s">
        <v>407</v>
      </c>
      <c r="H234" s="256" t="s">
        <v>391</v>
      </c>
      <c r="I234" s="557" t="s">
        <v>388</v>
      </c>
      <c r="J234" s="342"/>
    </row>
    <row r="235" spans="1:10" s="328" customFormat="1" ht="31.2" x14ac:dyDescent="0.3">
      <c r="A235" s="557">
        <v>2</v>
      </c>
      <c r="B235" s="261" t="s">
        <v>630</v>
      </c>
      <c r="C235" s="320">
        <v>0.49</v>
      </c>
      <c r="D235" s="320">
        <f>C235-E235</f>
        <v>0.20999999999999996</v>
      </c>
      <c r="E235" s="320">
        <v>0.28000000000000003</v>
      </c>
      <c r="F235" s="256" t="s">
        <v>29</v>
      </c>
      <c r="G235" s="256" t="s">
        <v>336</v>
      </c>
      <c r="H235" s="256" t="s">
        <v>391</v>
      </c>
      <c r="I235" s="264" t="s">
        <v>631</v>
      </c>
      <c r="J235" s="342"/>
    </row>
    <row r="236" spans="1:10" s="328" customFormat="1" ht="46.8" x14ac:dyDescent="0.3">
      <c r="A236" s="557">
        <v>3</v>
      </c>
      <c r="B236" s="177" t="s">
        <v>632</v>
      </c>
      <c r="C236" s="320">
        <f>D236+E236</f>
        <v>4.7699999999999996</v>
      </c>
      <c r="D236" s="320">
        <v>4.3499999999999996</v>
      </c>
      <c r="E236" s="320">
        <v>0.42</v>
      </c>
      <c r="F236" s="256" t="s">
        <v>633</v>
      </c>
      <c r="G236" s="6" t="s">
        <v>347</v>
      </c>
      <c r="H236" s="256" t="s">
        <v>391</v>
      </c>
      <c r="I236" s="557" t="s">
        <v>634</v>
      </c>
      <c r="J236" s="342"/>
    </row>
    <row r="237" spans="1:10" s="328" customFormat="1" x14ac:dyDescent="0.3">
      <c r="A237" s="557">
        <v>4</v>
      </c>
      <c r="B237" s="177" t="s">
        <v>635</v>
      </c>
      <c r="C237" s="267">
        <f>D237+E237</f>
        <v>0.22</v>
      </c>
      <c r="D237" s="267"/>
      <c r="E237" s="267">
        <v>0.22</v>
      </c>
      <c r="F237" s="6" t="s">
        <v>424</v>
      </c>
      <c r="G237" s="6" t="s">
        <v>345</v>
      </c>
      <c r="H237" s="256" t="s">
        <v>391</v>
      </c>
      <c r="I237" s="557" t="s">
        <v>388</v>
      </c>
      <c r="J237" s="342"/>
    </row>
    <row r="238" spans="1:10" s="328" customFormat="1" x14ac:dyDescent="0.3">
      <c r="A238" s="252" t="s">
        <v>663</v>
      </c>
      <c r="B238" s="253" t="s">
        <v>637</v>
      </c>
      <c r="C238" s="267"/>
      <c r="D238" s="267"/>
      <c r="E238" s="267"/>
      <c r="F238" s="557"/>
      <c r="G238" s="557"/>
      <c r="H238" s="557"/>
      <c r="I238" s="557"/>
      <c r="J238" s="342"/>
    </row>
    <row r="239" spans="1:10" s="328" customFormat="1" x14ac:dyDescent="0.3">
      <c r="A239" s="557">
        <v>1</v>
      </c>
      <c r="B239" s="177" t="s">
        <v>638</v>
      </c>
      <c r="C239" s="267">
        <v>0.48</v>
      </c>
      <c r="D239" s="267">
        <v>0.28000000000000003</v>
      </c>
      <c r="E239" s="267">
        <v>0.2</v>
      </c>
      <c r="F239" s="6" t="s">
        <v>639</v>
      </c>
      <c r="G239" s="6" t="s">
        <v>348</v>
      </c>
      <c r="H239" s="256" t="s">
        <v>391</v>
      </c>
      <c r="I239" s="557" t="s">
        <v>388</v>
      </c>
      <c r="J239" s="342"/>
    </row>
    <row r="240" spans="1:10" s="328" customFormat="1" x14ac:dyDescent="0.3">
      <c r="A240" s="557">
        <v>2</v>
      </c>
      <c r="B240" s="177" t="s">
        <v>640</v>
      </c>
      <c r="C240" s="267">
        <v>0.68</v>
      </c>
      <c r="D240" s="267">
        <v>0.46</v>
      </c>
      <c r="E240" s="267">
        <v>0.22</v>
      </c>
      <c r="F240" s="6" t="s">
        <v>29</v>
      </c>
      <c r="G240" s="6" t="s">
        <v>348</v>
      </c>
      <c r="H240" s="256" t="s">
        <v>391</v>
      </c>
      <c r="I240" s="557" t="s">
        <v>388</v>
      </c>
      <c r="J240" s="342"/>
    </row>
    <row r="241" spans="1:11" s="328" customFormat="1" x14ac:dyDescent="0.3">
      <c r="A241" s="557">
        <v>3</v>
      </c>
      <c r="B241" s="177" t="s">
        <v>641</v>
      </c>
      <c r="C241" s="267">
        <v>0.57000000000000006</v>
      </c>
      <c r="D241" s="267">
        <v>0.39</v>
      </c>
      <c r="E241" s="267">
        <v>0.18</v>
      </c>
      <c r="F241" s="6" t="s">
        <v>52</v>
      </c>
      <c r="G241" s="6" t="s">
        <v>344</v>
      </c>
      <c r="H241" s="256" t="s">
        <v>391</v>
      </c>
      <c r="I241" s="557" t="s">
        <v>388</v>
      </c>
      <c r="J241" s="342"/>
    </row>
    <row r="242" spans="1:11" s="328" customFormat="1" x14ac:dyDescent="0.3">
      <c r="A242" s="557">
        <v>4</v>
      </c>
      <c r="B242" s="177" t="s">
        <v>642</v>
      </c>
      <c r="C242" s="267">
        <v>0.33</v>
      </c>
      <c r="D242" s="267">
        <v>0.25</v>
      </c>
      <c r="E242" s="267">
        <v>0.08</v>
      </c>
      <c r="F242" s="6" t="s">
        <v>29</v>
      </c>
      <c r="G242" s="6" t="s">
        <v>344</v>
      </c>
      <c r="H242" s="256" t="s">
        <v>391</v>
      </c>
      <c r="I242" s="557" t="s">
        <v>388</v>
      </c>
      <c r="J242" s="342"/>
    </row>
    <row r="243" spans="1:11" s="328" customFormat="1" ht="46.8" x14ac:dyDescent="0.3">
      <c r="A243" s="557">
        <v>5</v>
      </c>
      <c r="B243" s="258" t="s">
        <v>643</v>
      </c>
      <c r="C243" s="267">
        <f>D243+E243</f>
        <v>1.5</v>
      </c>
      <c r="D243" s="267"/>
      <c r="E243" s="267">
        <v>1.5</v>
      </c>
      <c r="F243" s="6" t="s">
        <v>29</v>
      </c>
      <c r="G243" s="260" t="s">
        <v>406</v>
      </c>
      <c r="H243" s="6" t="s">
        <v>387</v>
      </c>
      <c r="I243" s="264" t="s">
        <v>538</v>
      </c>
      <c r="J243" s="342"/>
      <c r="K243" s="328" t="s">
        <v>644</v>
      </c>
    </row>
    <row r="244" spans="1:11" s="328" customFormat="1" x14ac:dyDescent="0.3">
      <c r="A244" s="557">
        <v>6</v>
      </c>
      <c r="B244" s="263" t="s">
        <v>645</v>
      </c>
      <c r="C244" s="321">
        <f>D244+E244</f>
        <v>1.5</v>
      </c>
      <c r="D244" s="321"/>
      <c r="E244" s="321">
        <v>1.5</v>
      </c>
      <c r="F244" s="257" t="s">
        <v>29</v>
      </c>
      <c r="G244" s="259" t="s">
        <v>406</v>
      </c>
      <c r="H244" s="257" t="s">
        <v>387</v>
      </c>
      <c r="I244" s="557" t="s">
        <v>388</v>
      </c>
      <c r="J244" s="342"/>
    </row>
    <row r="245" spans="1:11" s="328" customFormat="1" ht="46.8" x14ac:dyDescent="0.3">
      <c r="A245" s="557">
        <v>7</v>
      </c>
      <c r="B245" s="258" t="s">
        <v>646</v>
      </c>
      <c r="C245" s="267">
        <f>E245+D245</f>
        <v>1.03</v>
      </c>
      <c r="D245" s="267">
        <v>0.82</v>
      </c>
      <c r="E245" s="267">
        <v>0.21</v>
      </c>
      <c r="F245" s="6" t="s">
        <v>69</v>
      </c>
      <c r="G245" s="6" t="s">
        <v>422</v>
      </c>
      <c r="H245" s="6" t="s">
        <v>387</v>
      </c>
      <c r="I245" s="264" t="s">
        <v>516</v>
      </c>
      <c r="J245" s="342"/>
    </row>
    <row r="246" spans="1:11" s="328" customFormat="1" x14ac:dyDescent="0.3">
      <c r="A246" s="557">
        <v>8</v>
      </c>
      <c r="B246" s="263" t="s">
        <v>647</v>
      </c>
      <c r="C246" s="321">
        <v>0.8</v>
      </c>
      <c r="D246" s="321"/>
      <c r="E246" s="321">
        <v>0.8</v>
      </c>
      <c r="F246" s="257" t="s">
        <v>648</v>
      </c>
      <c r="G246" s="257" t="s">
        <v>422</v>
      </c>
      <c r="H246" s="257" t="s">
        <v>454</v>
      </c>
      <c r="I246" s="557" t="s">
        <v>388</v>
      </c>
      <c r="J246" s="342"/>
    </row>
    <row r="247" spans="1:11" s="328" customFormat="1" x14ac:dyDescent="0.3">
      <c r="A247" s="557">
        <v>9</v>
      </c>
      <c r="B247" s="263" t="s">
        <v>649</v>
      </c>
      <c r="C247" s="321">
        <v>1.19</v>
      </c>
      <c r="D247" s="321"/>
      <c r="E247" s="321">
        <v>1.19</v>
      </c>
      <c r="F247" s="257" t="s">
        <v>533</v>
      </c>
      <c r="G247" s="257" t="s">
        <v>422</v>
      </c>
      <c r="H247" s="257" t="s">
        <v>454</v>
      </c>
      <c r="I247" s="557" t="s">
        <v>388</v>
      </c>
      <c r="J247" s="342"/>
    </row>
    <row r="248" spans="1:11" s="328" customFormat="1" ht="46.8" x14ac:dyDescent="0.3">
      <c r="A248" s="557">
        <v>10</v>
      </c>
      <c r="B248" s="177" t="s">
        <v>650</v>
      </c>
      <c r="C248" s="267">
        <v>2</v>
      </c>
      <c r="D248" s="267"/>
      <c r="E248" s="267">
        <v>2</v>
      </c>
      <c r="F248" s="6" t="s">
        <v>29</v>
      </c>
      <c r="G248" s="6" t="s">
        <v>407</v>
      </c>
      <c r="H248" s="256" t="s">
        <v>391</v>
      </c>
      <c r="I248" s="264" t="s">
        <v>538</v>
      </c>
      <c r="J248" s="342"/>
    </row>
    <row r="249" spans="1:11" s="328" customFormat="1" x14ac:dyDescent="0.3">
      <c r="A249" s="557">
        <v>11</v>
      </c>
      <c r="B249" s="177" t="s">
        <v>651</v>
      </c>
      <c r="C249" s="267">
        <v>2.35</v>
      </c>
      <c r="D249" s="267"/>
      <c r="E249" s="267">
        <v>2.35</v>
      </c>
      <c r="F249" s="6" t="s">
        <v>69</v>
      </c>
      <c r="G249" s="6" t="s">
        <v>407</v>
      </c>
      <c r="H249" s="256" t="s">
        <v>391</v>
      </c>
      <c r="I249" s="557" t="s">
        <v>388</v>
      </c>
      <c r="J249" s="342"/>
    </row>
    <row r="250" spans="1:11" s="328" customFormat="1" ht="31.2" x14ac:dyDescent="0.3">
      <c r="A250" s="557">
        <v>12</v>
      </c>
      <c r="B250" s="177" t="s">
        <v>652</v>
      </c>
      <c r="C250" s="267">
        <v>0.25</v>
      </c>
      <c r="D250" s="267"/>
      <c r="E250" s="267">
        <v>0.25</v>
      </c>
      <c r="F250" s="6" t="s">
        <v>69</v>
      </c>
      <c r="G250" s="6" t="s">
        <v>407</v>
      </c>
      <c r="H250" s="256" t="s">
        <v>391</v>
      </c>
      <c r="I250" s="557" t="s">
        <v>388</v>
      </c>
      <c r="J250" s="342"/>
    </row>
    <row r="251" spans="1:11" s="328" customFormat="1" ht="31.2" x14ac:dyDescent="0.3">
      <c r="A251" s="557">
        <v>13</v>
      </c>
      <c r="B251" s="261" t="s">
        <v>653</v>
      </c>
      <c r="C251" s="320">
        <v>0.52</v>
      </c>
      <c r="D251" s="320">
        <v>0.3</v>
      </c>
      <c r="E251" s="320">
        <v>0.22</v>
      </c>
      <c r="F251" s="6" t="s">
        <v>69</v>
      </c>
      <c r="G251" s="6" t="s">
        <v>407</v>
      </c>
      <c r="H251" s="256" t="s">
        <v>391</v>
      </c>
      <c r="I251" s="557" t="s">
        <v>547</v>
      </c>
      <c r="J251" s="342"/>
    </row>
    <row r="252" spans="1:11" s="328" customFormat="1" x14ac:dyDescent="0.3">
      <c r="A252" s="557">
        <v>14</v>
      </c>
      <c r="B252" s="258" t="s">
        <v>654</v>
      </c>
      <c r="C252" s="267">
        <f>D252+E252</f>
        <v>0.22</v>
      </c>
      <c r="D252" s="322"/>
      <c r="E252" s="322">
        <v>0.22</v>
      </c>
      <c r="F252" s="6" t="s">
        <v>162</v>
      </c>
      <c r="G252" s="6" t="s">
        <v>340</v>
      </c>
      <c r="H252" s="256" t="s">
        <v>391</v>
      </c>
      <c r="I252" s="557" t="s">
        <v>388</v>
      </c>
      <c r="J252" s="342"/>
    </row>
    <row r="253" spans="1:11" s="328" customFormat="1" x14ac:dyDescent="0.3">
      <c r="A253" s="557">
        <v>15</v>
      </c>
      <c r="B253" s="261" t="s">
        <v>655</v>
      </c>
      <c r="C253" s="320">
        <v>0.28000000000000003</v>
      </c>
      <c r="D253" s="320">
        <v>0.18</v>
      </c>
      <c r="E253" s="320">
        <v>0.1</v>
      </c>
      <c r="F253" s="256" t="s">
        <v>90</v>
      </c>
      <c r="G253" s="256" t="s">
        <v>336</v>
      </c>
      <c r="H253" s="256" t="s">
        <v>391</v>
      </c>
      <c r="I253" s="557" t="s">
        <v>388</v>
      </c>
      <c r="J253" s="342"/>
    </row>
    <row r="254" spans="1:11" s="328" customFormat="1" x14ac:dyDescent="0.3">
      <c r="A254" s="557">
        <v>16</v>
      </c>
      <c r="B254" s="177" t="s">
        <v>656</v>
      </c>
      <c r="C254" s="267">
        <v>0.36</v>
      </c>
      <c r="D254" s="267"/>
      <c r="E254" s="267">
        <v>0.36</v>
      </c>
      <c r="F254" s="6" t="s">
        <v>66</v>
      </c>
      <c r="G254" s="6" t="s">
        <v>347</v>
      </c>
      <c r="H254" s="256" t="s">
        <v>391</v>
      </c>
      <c r="I254" s="557" t="s">
        <v>388</v>
      </c>
      <c r="J254" s="342"/>
    </row>
    <row r="255" spans="1:11" s="328" customFormat="1" x14ac:dyDescent="0.3">
      <c r="A255" s="557">
        <v>17</v>
      </c>
      <c r="B255" s="177" t="s">
        <v>657</v>
      </c>
      <c r="C255" s="267">
        <v>1</v>
      </c>
      <c r="D255" s="267"/>
      <c r="E255" s="267">
        <v>1</v>
      </c>
      <c r="F255" s="6" t="s">
        <v>29</v>
      </c>
      <c r="G255" s="6" t="s">
        <v>347</v>
      </c>
      <c r="H255" s="256" t="s">
        <v>391</v>
      </c>
      <c r="I255" s="557" t="s">
        <v>388</v>
      </c>
      <c r="J255" s="342"/>
    </row>
    <row r="256" spans="1:11" s="328" customFormat="1" ht="31.2" x14ac:dyDescent="0.3">
      <c r="A256" s="557">
        <v>18</v>
      </c>
      <c r="B256" s="177" t="s">
        <v>658</v>
      </c>
      <c r="C256" s="267">
        <f t="shared" ref="C256:C260" si="3">D256+E256</f>
        <v>0.1</v>
      </c>
      <c r="D256" s="267"/>
      <c r="E256" s="267">
        <v>0.1</v>
      </c>
      <c r="F256" s="6" t="s">
        <v>400</v>
      </c>
      <c r="G256" s="6" t="s">
        <v>338</v>
      </c>
      <c r="H256" s="6" t="s">
        <v>387</v>
      </c>
      <c r="I256" s="266" t="s">
        <v>631</v>
      </c>
      <c r="J256" s="342"/>
    </row>
    <row r="257" spans="1:10" s="328" customFormat="1" x14ac:dyDescent="0.3">
      <c r="A257" s="557">
        <v>19</v>
      </c>
      <c r="B257" s="177" t="s">
        <v>659</v>
      </c>
      <c r="C257" s="267">
        <f t="shared" si="3"/>
        <v>0.15</v>
      </c>
      <c r="D257" s="267"/>
      <c r="E257" s="267">
        <v>0.15</v>
      </c>
      <c r="F257" s="6" t="s">
        <v>66</v>
      </c>
      <c r="G257" s="6" t="s">
        <v>338</v>
      </c>
      <c r="H257" s="6" t="s">
        <v>387</v>
      </c>
      <c r="I257" s="557" t="s">
        <v>388</v>
      </c>
      <c r="J257" s="342"/>
    </row>
    <row r="258" spans="1:10" s="328" customFormat="1" x14ac:dyDescent="0.3">
      <c r="A258" s="557">
        <v>20</v>
      </c>
      <c r="B258" s="258" t="s">
        <v>660</v>
      </c>
      <c r="C258" s="267">
        <f t="shared" si="3"/>
        <v>0.13</v>
      </c>
      <c r="D258" s="267"/>
      <c r="E258" s="267">
        <v>0.13</v>
      </c>
      <c r="F258" s="6" t="s">
        <v>165</v>
      </c>
      <c r="G258" s="6" t="s">
        <v>339</v>
      </c>
      <c r="H258" s="6" t="s">
        <v>387</v>
      </c>
      <c r="I258" s="557" t="s">
        <v>388</v>
      </c>
      <c r="J258" s="342"/>
    </row>
    <row r="259" spans="1:10" s="328" customFormat="1" x14ac:dyDescent="0.3">
      <c r="A259" s="557">
        <v>21</v>
      </c>
      <c r="B259" s="258" t="s">
        <v>661</v>
      </c>
      <c r="C259" s="267">
        <f t="shared" si="3"/>
        <v>0.82000000000000006</v>
      </c>
      <c r="D259" s="267">
        <v>0.48</v>
      </c>
      <c r="E259" s="267">
        <v>0.34</v>
      </c>
      <c r="F259" s="6" t="s">
        <v>563</v>
      </c>
      <c r="G259" s="6" t="s">
        <v>339</v>
      </c>
      <c r="H259" s="6" t="s">
        <v>387</v>
      </c>
      <c r="I259" s="557" t="s">
        <v>388</v>
      </c>
      <c r="J259" s="342"/>
    </row>
    <row r="260" spans="1:10" s="328" customFormat="1" ht="31.2" x14ac:dyDescent="0.3">
      <c r="A260" s="557">
        <v>22</v>
      </c>
      <c r="B260" s="258" t="s">
        <v>662</v>
      </c>
      <c r="C260" s="267">
        <f t="shared" si="3"/>
        <v>1</v>
      </c>
      <c r="D260" s="267"/>
      <c r="E260" s="267">
        <v>1</v>
      </c>
      <c r="F260" s="6" t="s">
        <v>29</v>
      </c>
      <c r="G260" s="6" t="s">
        <v>339</v>
      </c>
      <c r="H260" s="6" t="s">
        <v>387</v>
      </c>
      <c r="I260" s="557" t="s">
        <v>388</v>
      </c>
      <c r="J260" s="342"/>
    </row>
    <row r="261" spans="1:10" s="328" customFormat="1" x14ac:dyDescent="0.3">
      <c r="A261" s="252" t="s">
        <v>669</v>
      </c>
      <c r="B261" s="271" t="s">
        <v>664</v>
      </c>
      <c r="C261" s="267"/>
      <c r="D261" s="267"/>
      <c r="E261" s="267"/>
      <c r="F261" s="557"/>
      <c r="G261" s="557"/>
      <c r="H261" s="557"/>
      <c r="I261" s="557"/>
      <c r="J261" s="342"/>
    </row>
    <row r="262" spans="1:10" s="328" customFormat="1" x14ac:dyDescent="0.3">
      <c r="A262" s="557">
        <v>1</v>
      </c>
      <c r="B262" s="177" t="s">
        <v>665</v>
      </c>
      <c r="C262" s="267">
        <v>0.8</v>
      </c>
      <c r="D262" s="267"/>
      <c r="E262" s="267">
        <v>0.8</v>
      </c>
      <c r="F262" s="6" t="s">
        <v>29</v>
      </c>
      <c r="G262" s="6" t="s">
        <v>337</v>
      </c>
      <c r="H262" s="256" t="s">
        <v>391</v>
      </c>
      <c r="I262" s="557" t="s">
        <v>388</v>
      </c>
      <c r="J262" s="342"/>
    </row>
    <row r="263" spans="1:10" s="328" customFormat="1" x14ac:dyDescent="0.3">
      <c r="A263" s="557">
        <v>2</v>
      </c>
      <c r="B263" s="177" t="s">
        <v>666</v>
      </c>
      <c r="C263" s="267">
        <f>E263+D263</f>
        <v>1.2000000000000002</v>
      </c>
      <c r="D263" s="267">
        <v>0.65</v>
      </c>
      <c r="E263" s="267">
        <v>0.55000000000000004</v>
      </c>
      <c r="F263" s="6" t="s">
        <v>29</v>
      </c>
      <c r="G263" s="6" t="s">
        <v>348</v>
      </c>
      <c r="H263" s="256" t="s">
        <v>391</v>
      </c>
      <c r="I263" s="557" t="s">
        <v>388</v>
      </c>
      <c r="J263" s="342"/>
    </row>
    <row r="264" spans="1:10" s="328" customFormat="1" x14ac:dyDescent="0.3">
      <c r="A264" s="557">
        <v>3</v>
      </c>
      <c r="B264" s="177" t="s">
        <v>665</v>
      </c>
      <c r="C264" s="267">
        <v>1.1000000000000001</v>
      </c>
      <c r="D264" s="267"/>
      <c r="E264" s="267">
        <v>1.1000000000000001</v>
      </c>
      <c r="F264" s="6" t="s">
        <v>66</v>
      </c>
      <c r="G264" s="6" t="s">
        <v>344</v>
      </c>
      <c r="H264" s="256" t="s">
        <v>391</v>
      </c>
      <c r="I264" s="557" t="s">
        <v>388</v>
      </c>
      <c r="J264" s="342"/>
    </row>
    <row r="265" spans="1:10" s="328" customFormat="1" x14ac:dyDescent="0.3">
      <c r="A265" s="557">
        <v>4</v>
      </c>
      <c r="B265" s="177" t="s">
        <v>667</v>
      </c>
      <c r="C265" s="267">
        <v>3</v>
      </c>
      <c r="D265" s="267"/>
      <c r="E265" s="267">
        <v>3</v>
      </c>
      <c r="F265" s="6" t="s">
        <v>29</v>
      </c>
      <c r="G265" s="6" t="s">
        <v>407</v>
      </c>
      <c r="H265" s="256" t="s">
        <v>391</v>
      </c>
      <c r="I265" s="557" t="s">
        <v>388</v>
      </c>
      <c r="J265" s="342"/>
    </row>
    <row r="266" spans="1:10" s="328" customFormat="1" x14ac:dyDescent="0.3">
      <c r="A266" s="557">
        <v>5</v>
      </c>
      <c r="B266" s="177" t="s">
        <v>668</v>
      </c>
      <c r="C266" s="267">
        <v>2</v>
      </c>
      <c r="D266" s="267"/>
      <c r="E266" s="267">
        <v>2</v>
      </c>
      <c r="F266" s="6" t="s">
        <v>29</v>
      </c>
      <c r="G266" s="6" t="s">
        <v>347</v>
      </c>
      <c r="H266" s="256" t="s">
        <v>391</v>
      </c>
      <c r="I266" s="557" t="s">
        <v>388</v>
      </c>
      <c r="J266" s="342"/>
    </row>
    <row r="267" spans="1:10" s="328" customFormat="1" x14ac:dyDescent="0.3">
      <c r="A267" s="557">
        <v>6</v>
      </c>
      <c r="B267" s="177" t="s">
        <v>665</v>
      </c>
      <c r="C267" s="267">
        <f>D267+E267</f>
        <v>1.31</v>
      </c>
      <c r="D267" s="267"/>
      <c r="E267" s="267">
        <v>1.31</v>
      </c>
      <c r="F267" s="6" t="s">
        <v>29</v>
      </c>
      <c r="G267" s="6" t="s">
        <v>338</v>
      </c>
      <c r="H267" s="6" t="s">
        <v>396</v>
      </c>
      <c r="I267" s="557" t="s">
        <v>388</v>
      </c>
      <c r="J267" s="342"/>
    </row>
    <row r="268" spans="1:10" s="328" customFormat="1" x14ac:dyDescent="0.3">
      <c r="A268" s="252" t="s">
        <v>682</v>
      </c>
      <c r="B268" s="271" t="s">
        <v>670</v>
      </c>
      <c r="C268" s="267"/>
      <c r="D268" s="267"/>
      <c r="E268" s="267"/>
      <c r="F268" s="557"/>
      <c r="G268" s="557"/>
      <c r="H268" s="557"/>
      <c r="I268" s="557"/>
      <c r="J268" s="342"/>
    </row>
    <row r="269" spans="1:10" s="333" customFormat="1" ht="31.2" x14ac:dyDescent="0.3">
      <c r="A269" s="6">
        <v>1</v>
      </c>
      <c r="B269" s="177" t="s">
        <v>671</v>
      </c>
      <c r="C269" s="267">
        <v>3.46</v>
      </c>
      <c r="D269" s="267"/>
      <c r="E269" s="267">
        <v>3.46</v>
      </c>
      <c r="F269" s="6" t="s">
        <v>672</v>
      </c>
      <c r="G269" s="6" t="s">
        <v>343</v>
      </c>
      <c r="H269" s="256" t="s">
        <v>391</v>
      </c>
      <c r="I269" s="557" t="s">
        <v>412</v>
      </c>
      <c r="J269" s="343"/>
    </row>
    <row r="270" spans="1:10" s="333" customFormat="1" ht="31.2" x14ac:dyDescent="0.3">
      <c r="A270" s="6">
        <v>2</v>
      </c>
      <c r="B270" s="177" t="s">
        <v>673</v>
      </c>
      <c r="C270" s="267">
        <v>0.18</v>
      </c>
      <c r="D270" s="267">
        <v>0.16</v>
      </c>
      <c r="E270" s="267">
        <v>0.02</v>
      </c>
      <c r="F270" s="6" t="s">
        <v>674</v>
      </c>
      <c r="G270" s="260" t="s">
        <v>406</v>
      </c>
      <c r="H270" s="6">
        <v>2024</v>
      </c>
      <c r="I270" s="557" t="s">
        <v>388</v>
      </c>
      <c r="J270" s="343"/>
    </row>
    <row r="271" spans="1:10" s="328" customFormat="1" ht="31.2" x14ac:dyDescent="0.3">
      <c r="A271" s="6">
        <v>3</v>
      </c>
      <c r="B271" s="177" t="s">
        <v>675</v>
      </c>
      <c r="C271" s="267">
        <v>3</v>
      </c>
      <c r="D271" s="267"/>
      <c r="E271" s="267">
        <v>3</v>
      </c>
      <c r="F271" s="6" t="s">
        <v>29</v>
      </c>
      <c r="G271" s="260" t="s">
        <v>676</v>
      </c>
      <c r="H271" s="6" t="s">
        <v>396</v>
      </c>
      <c r="I271" s="557" t="s">
        <v>412</v>
      </c>
      <c r="J271" s="342"/>
    </row>
    <row r="272" spans="1:10" s="333" customFormat="1" ht="31.2" x14ac:dyDescent="0.3">
      <c r="A272" s="6">
        <v>4</v>
      </c>
      <c r="B272" s="177" t="s">
        <v>677</v>
      </c>
      <c r="C272" s="267">
        <v>0.5</v>
      </c>
      <c r="D272" s="267"/>
      <c r="E272" s="267">
        <v>0.5</v>
      </c>
      <c r="F272" s="6" t="s">
        <v>29</v>
      </c>
      <c r="G272" s="260" t="s">
        <v>349</v>
      </c>
      <c r="H272" s="6" t="s">
        <v>396</v>
      </c>
      <c r="I272" s="557" t="s">
        <v>412</v>
      </c>
      <c r="J272" s="343"/>
    </row>
    <row r="273" spans="1:10" s="333" customFormat="1" ht="31.2" x14ac:dyDescent="0.3">
      <c r="A273" s="6">
        <v>5</v>
      </c>
      <c r="B273" s="177" t="s">
        <v>678</v>
      </c>
      <c r="C273" s="267">
        <v>3</v>
      </c>
      <c r="D273" s="267"/>
      <c r="E273" s="267">
        <v>3</v>
      </c>
      <c r="F273" s="6" t="s">
        <v>29</v>
      </c>
      <c r="G273" s="260" t="s">
        <v>679</v>
      </c>
      <c r="H273" s="6" t="s">
        <v>396</v>
      </c>
      <c r="I273" s="557" t="s">
        <v>412</v>
      </c>
      <c r="J273" s="343"/>
    </row>
    <row r="274" spans="1:10" s="333" customFormat="1" ht="31.2" x14ac:dyDescent="0.3">
      <c r="A274" s="6">
        <v>6</v>
      </c>
      <c r="B274" s="177" t="s">
        <v>680</v>
      </c>
      <c r="C274" s="267">
        <v>1</v>
      </c>
      <c r="D274" s="267"/>
      <c r="E274" s="267">
        <v>1</v>
      </c>
      <c r="F274" s="6" t="s">
        <v>29</v>
      </c>
      <c r="G274" s="260" t="s">
        <v>676</v>
      </c>
      <c r="H274" s="6" t="s">
        <v>396</v>
      </c>
      <c r="I274" s="557" t="s">
        <v>412</v>
      </c>
      <c r="J274" s="343"/>
    </row>
    <row r="275" spans="1:10" s="333" customFormat="1" ht="31.2" x14ac:dyDescent="0.3">
      <c r="A275" s="6">
        <v>7</v>
      </c>
      <c r="B275" s="177" t="s">
        <v>681</v>
      </c>
      <c r="C275" s="267">
        <v>1</v>
      </c>
      <c r="D275" s="267"/>
      <c r="E275" s="267">
        <v>1</v>
      </c>
      <c r="F275" s="6" t="s">
        <v>29</v>
      </c>
      <c r="G275" s="260" t="s">
        <v>679</v>
      </c>
      <c r="H275" s="6" t="s">
        <v>396</v>
      </c>
      <c r="I275" s="557" t="s">
        <v>412</v>
      </c>
      <c r="J275" s="343"/>
    </row>
    <row r="276" spans="1:10" s="328" customFormat="1" ht="31.2" x14ac:dyDescent="0.3">
      <c r="A276" s="252" t="s">
        <v>684</v>
      </c>
      <c r="B276" s="271" t="s">
        <v>149</v>
      </c>
      <c r="C276" s="267"/>
      <c r="D276" s="267"/>
      <c r="E276" s="267"/>
      <c r="F276" s="557"/>
      <c r="G276" s="557"/>
      <c r="H276" s="557"/>
      <c r="I276" s="557"/>
      <c r="J276" s="342"/>
    </row>
    <row r="277" spans="1:10" ht="31.2" x14ac:dyDescent="0.3">
      <c r="A277" s="256">
        <v>1</v>
      </c>
      <c r="B277" s="258" t="s">
        <v>685</v>
      </c>
      <c r="C277" s="267">
        <v>0.37</v>
      </c>
      <c r="D277" s="267">
        <v>0.36</v>
      </c>
      <c r="E277" s="267">
        <v>0.01</v>
      </c>
      <c r="F277" s="6" t="s">
        <v>69</v>
      </c>
      <c r="G277" s="257" t="s">
        <v>422</v>
      </c>
      <c r="H277" s="257">
        <v>2024</v>
      </c>
      <c r="I277" s="557" t="s">
        <v>388</v>
      </c>
    </row>
    <row r="278" spans="1:10" x14ac:dyDescent="0.3">
      <c r="A278" s="256">
        <v>2</v>
      </c>
      <c r="B278" s="263" t="s">
        <v>686</v>
      </c>
      <c r="C278" s="321">
        <v>0.11</v>
      </c>
      <c r="D278" s="321"/>
      <c r="E278" s="321">
        <v>0.11</v>
      </c>
      <c r="F278" s="257" t="s">
        <v>69</v>
      </c>
      <c r="G278" s="257" t="s">
        <v>422</v>
      </c>
      <c r="H278" s="257" t="s">
        <v>454</v>
      </c>
      <c r="I278" s="557" t="s">
        <v>388</v>
      </c>
    </row>
    <row r="279" spans="1:10" x14ac:dyDescent="0.3">
      <c r="A279" s="256">
        <v>3</v>
      </c>
      <c r="B279" s="263" t="s">
        <v>687</v>
      </c>
      <c r="C279" s="323">
        <v>1.25</v>
      </c>
      <c r="D279" s="324"/>
      <c r="E279" s="324">
        <v>1.25</v>
      </c>
      <c r="F279" s="257" t="s">
        <v>96</v>
      </c>
      <c r="G279" s="257" t="s">
        <v>422</v>
      </c>
      <c r="H279" s="257" t="s">
        <v>454</v>
      </c>
      <c r="I279" s="557" t="s">
        <v>388</v>
      </c>
    </row>
    <row r="280" spans="1:10" x14ac:dyDescent="0.3">
      <c r="A280" s="256">
        <v>4</v>
      </c>
      <c r="B280" s="263" t="s">
        <v>688</v>
      </c>
      <c r="C280" s="321">
        <v>0.2</v>
      </c>
      <c r="D280" s="321"/>
      <c r="E280" s="321">
        <v>0.2</v>
      </c>
      <c r="F280" s="257" t="s">
        <v>93</v>
      </c>
      <c r="G280" s="257" t="s">
        <v>422</v>
      </c>
      <c r="H280" s="257" t="s">
        <v>454</v>
      </c>
      <c r="I280" s="557" t="s">
        <v>388</v>
      </c>
    </row>
    <row r="281" spans="1:10" x14ac:dyDescent="0.3">
      <c r="A281" s="256">
        <v>5</v>
      </c>
      <c r="B281" s="263" t="s">
        <v>943</v>
      </c>
      <c r="C281" s="321">
        <v>0.3</v>
      </c>
      <c r="D281" s="321"/>
      <c r="E281" s="321">
        <v>0.3</v>
      </c>
      <c r="F281" s="257" t="s">
        <v>69</v>
      </c>
      <c r="G281" s="257" t="s">
        <v>422</v>
      </c>
      <c r="H281" s="257" t="s">
        <v>454</v>
      </c>
      <c r="I281" s="557" t="s">
        <v>388</v>
      </c>
    </row>
    <row r="282" spans="1:10" ht="78" x14ac:dyDescent="0.3">
      <c r="A282" s="256">
        <v>6</v>
      </c>
      <c r="B282" s="258" t="s">
        <v>689</v>
      </c>
      <c r="C282" s="267">
        <v>0.02</v>
      </c>
      <c r="D282" s="267"/>
      <c r="E282" s="267">
        <v>0.02</v>
      </c>
      <c r="F282" s="6" t="s">
        <v>69</v>
      </c>
      <c r="G282" s="6" t="s">
        <v>422</v>
      </c>
      <c r="H282" s="6" t="s">
        <v>454</v>
      </c>
      <c r="I282" s="557" t="s">
        <v>690</v>
      </c>
    </row>
    <row r="283" spans="1:10" x14ac:dyDescent="0.3">
      <c r="A283" s="256">
        <v>7</v>
      </c>
      <c r="B283" s="255" t="s">
        <v>691</v>
      </c>
      <c r="C283" s="267">
        <v>13.26</v>
      </c>
      <c r="D283" s="267"/>
      <c r="E283" s="267">
        <v>13.26</v>
      </c>
      <c r="F283" s="6" t="s">
        <v>692</v>
      </c>
      <c r="G283" s="257" t="s">
        <v>422</v>
      </c>
      <c r="H283" s="256" t="s">
        <v>391</v>
      </c>
      <c r="I283" s="557" t="s">
        <v>388</v>
      </c>
    </row>
    <row r="284" spans="1:10" s="328" customFormat="1" x14ac:dyDescent="0.3">
      <c r="A284" s="252" t="s">
        <v>693</v>
      </c>
      <c r="B284" s="271" t="s">
        <v>694</v>
      </c>
      <c r="C284" s="267"/>
      <c r="D284" s="267"/>
      <c r="E284" s="267"/>
      <c r="F284" s="557"/>
      <c r="G284" s="557"/>
      <c r="H284" s="557"/>
      <c r="I284" s="557"/>
      <c r="J284" s="342"/>
    </row>
    <row r="285" spans="1:10" s="328" customFormat="1" x14ac:dyDescent="0.3">
      <c r="A285" s="557">
        <v>1</v>
      </c>
      <c r="B285" s="269" t="s">
        <v>695</v>
      </c>
      <c r="C285" s="267">
        <v>0.05</v>
      </c>
      <c r="D285" s="267"/>
      <c r="E285" s="267">
        <v>0.05</v>
      </c>
      <c r="F285" s="557" t="s">
        <v>29</v>
      </c>
      <c r="G285" s="557" t="s">
        <v>406</v>
      </c>
      <c r="H285" s="6" t="s">
        <v>396</v>
      </c>
      <c r="I285" s="646" t="s">
        <v>421</v>
      </c>
      <c r="J285" s="342"/>
    </row>
    <row r="286" spans="1:10" s="328" customFormat="1" x14ac:dyDescent="0.3">
      <c r="A286" s="557">
        <v>2</v>
      </c>
      <c r="B286" s="269" t="s">
        <v>696</v>
      </c>
      <c r="C286" s="267">
        <v>0.05</v>
      </c>
      <c r="D286" s="267"/>
      <c r="E286" s="267">
        <v>0.05</v>
      </c>
      <c r="F286" s="557" t="s">
        <v>29</v>
      </c>
      <c r="G286" s="557" t="s">
        <v>407</v>
      </c>
      <c r="H286" s="6" t="s">
        <v>396</v>
      </c>
      <c r="I286" s="646"/>
      <c r="J286" s="342"/>
    </row>
    <row r="287" spans="1:10" s="328" customFormat="1" x14ac:dyDescent="0.3">
      <c r="A287" s="557">
        <v>3</v>
      </c>
      <c r="B287" s="269" t="s">
        <v>697</v>
      </c>
      <c r="C287" s="267">
        <v>0.05</v>
      </c>
      <c r="D287" s="267"/>
      <c r="E287" s="267">
        <v>0.05</v>
      </c>
      <c r="F287" s="557" t="s">
        <v>29</v>
      </c>
      <c r="G287" s="557" t="s">
        <v>422</v>
      </c>
      <c r="H287" s="6" t="s">
        <v>396</v>
      </c>
      <c r="I287" s="646"/>
      <c r="J287" s="342"/>
    </row>
    <row r="288" spans="1:10" ht="33.6" x14ac:dyDescent="0.3">
      <c r="A288" s="256">
        <v>4</v>
      </c>
      <c r="B288" s="335" t="s">
        <v>698</v>
      </c>
      <c r="C288" s="321">
        <v>10</v>
      </c>
      <c r="D288" s="321"/>
      <c r="E288" s="321">
        <v>10</v>
      </c>
      <c r="F288" s="257" t="s">
        <v>29</v>
      </c>
      <c r="G288" s="259" t="s">
        <v>347</v>
      </c>
      <c r="H288" s="257" t="s">
        <v>396</v>
      </c>
      <c r="I288" s="646"/>
    </row>
    <row r="289" spans="1:10" s="328" customFormat="1" x14ac:dyDescent="0.3">
      <c r="A289" s="252" t="s">
        <v>699</v>
      </c>
      <c r="B289" s="271" t="s">
        <v>700</v>
      </c>
      <c r="C289" s="267"/>
      <c r="D289" s="267"/>
      <c r="E289" s="267"/>
      <c r="F289" s="557"/>
      <c r="G289" s="557"/>
      <c r="H289" s="557"/>
      <c r="I289" s="557"/>
      <c r="J289" s="342"/>
    </row>
    <row r="290" spans="1:10" ht="78" x14ac:dyDescent="0.3">
      <c r="A290" s="256">
        <v>1</v>
      </c>
      <c r="B290" s="258" t="s">
        <v>701</v>
      </c>
      <c r="C290" s="267">
        <v>1.77</v>
      </c>
      <c r="D290" s="267">
        <v>0.62</v>
      </c>
      <c r="E290" s="267">
        <v>1.1499999999999999</v>
      </c>
      <c r="F290" s="6" t="s">
        <v>29</v>
      </c>
      <c r="G290" s="260" t="s">
        <v>343</v>
      </c>
      <c r="H290" s="6" t="s">
        <v>391</v>
      </c>
      <c r="I290" s="557" t="s">
        <v>702</v>
      </c>
    </row>
    <row r="291" spans="1:10" ht="78" x14ac:dyDescent="0.3">
      <c r="A291" s="256">
        <v>2</v>
      </c>
      <c r="B291" s="258" t="s">
        <v>703</v>
      </c>
      <c r="C291" s="267">
        <v>0.09</v>
      </c>
      <c r="D291" s="267"/>
      <c r="E291" s="267">
        <v>0.09</v>
      </c>
      <c r="F291" s="6" t="s">
        <v>704</v>
      </c>
      <c r="G291" s="260" t="s">
        <v>343</v>
      </c>
      <c r="H291" s="6" t="s">
        <v>391</v>
      </c>
      <c r="I291" s="557" t="s">
        <v>705</v>
      </c>
    </row>
    <row r="292" spans="1:10" ht="62.4" x14ac:dyDescent="0.3">
      <c r="A292" s="256">
        <v>3</v>
      </c>
      <c r="B292" s="263" t="s">
        <v>706</v>
      </c>
      <c r="C292" s="321">
        <v>0.04</v>
      </c>
      <c r="D292" s="321"/>
      <c r="E292" s="321">
        <v>0.04</v>
      </c>
      <c r="F292" s="257" t="s">
        <v>66</v>
      </c>
      <c r="G292" s="259" t="s">
        <v>347</v>
      </c>
      <c r="H292" s="257" t="s">
        <v>391</v>
      </c>
      <c r="I292" s="557" t="s">
        <v>707</v>
      </c>
    </row>
    <row r="293" spans="1:10" ht="140.4" x14ac:dyDescent="0.3">
      <c r="A293" s="256">
        <v>4</v>
      </c>
      <c r="B293" s="263" t="s">
        <v>708</v>
      </c>
      <c r="C293" s="321">
        <v>0.66</v>
      </c>
      <c r="D293" s="321"/>
      <c r="E293" s="321">
        <v>0.66</v>
      </c>
      <c r="F293" s="257" t="s">
        <v>709</v>
      </c>
      <c r="G293" s="259" t="s">
        <v>339</v>
      </c>
      <c r="H293" s="257" t="s">
        <v>387</v>
      </c>
      <c r="I293" s="557" t="s">
        <v>710</v>
      </c>
    </row>
    <row r="294" spans="1:10" ht="96.6" x14ac:dyDescent="0.3">
      <c r="A294" s="256">
        <v>5</v>
      </c>
      <c r="B294" s="263" t="s">
        <v>711</v>
      </c>
      <c r="C294" s="321">
        <v>0.62</v>
      </c>
      <c r="D294" s="321">
        <v>0.11</v>
      </c>
      <c r="E294" s="321">
        <v>0.51</v>
      </c>
      <c r="F294" s="257" t="s">
        <v>712</v>
      </c>
      <c r="G294" s="259" t="s">
        <v>339</v>
      </c>
      <c r="H294" s="256" t="s">
        <v>387</v>
      </c>
      <c r="I294" s="272" t="s">
        <v>713</v>
      </c>
    </row>
    <row r="295" spans="1:10" ht="69" x14ac:dyDescent="0.3">
      <c r="A295" s="256">
        <v>6</v>
      </c>
      <c r="B295" s="263" t="s">
        <v>714</v>
      </c>
      <c r="C295" s="321">
        <v>0.16</v>
      </c>
      <c r="D295" s="321"/>
      <c r="E295" s="321">
        <v>0.16</v>
      </c>
      <c r="F295" s="257" t="s">
        <v>715</v>
      </c>
      <c r="G295" s="259" t="s">
        <v>406</v>
      </c>
      <c r="H295" s="256" t="s">
        <v>387</v>
      </c>
      <c r="I295" s="272" t="s">
        <v>716</v>
      </c>
    </row>
    <row r="296" spans="1:10" s="328" customFormat="1" ht="31.2" x14ac:dyDescent="0.3">
      <c r="A296" s="252" t="s">
        <v>717</v>
      </c>
      <c r="B296" s="271" t="s">
        <v>173</v>
      </c>
      <c r="C296" s="267"/>
      <c r="D296" s="267"/>
      <c r="E296" s="267"/>
      <c r="F296" s="557"/>
      <c r="G296" s="557"/>
      <c r="H296" s="557"/>
      <c r="I296" s="557"/>
      <c r="J296" s="342"/>
    </row>
    <row r="297" spans="1:10" ht="31.2" x14ac:dyDescent="0.3">
      <c r="A297" s="256">
        <v>1</v>
      </c>
      <c r="B297" s="177" t="s">
        <v>718</v>
      </c>
      <c r="C297" s="320">
        <v>1</v>
      </c>
      <c r="D297" s="320"/>
      <c r="E297" s="320">
        <v>1</v>
      </c>
      <c r="F297" s="256" t="s">
        <v>29</v>
      </c>
      <c r="G297" s="6" t="s">
        <v>347</v>
      </c>
      <c r="H297" s="256" t="s">
        <v>391</v>
      </c>
      <c r="I297" s="266" t="s">
        <v>543</v>
      </c>
    </row>
    <row r="298" spans="1:10" x14ac:dyDescent="0.3">
      <c r="A298" s="256">
        <v>2</v>
      </c>
      <c r="B298" s="177" t="s">
        <v>719</v>
      </c>
      <c r="C298" s="267">
        <v>0.91</v>
      </c>
      <c r="D298" s="325"/>
      <c r="E298" s="267">
        <v>0.91</v>
      </c>
      <c r="F298" s="6" t="s">
        <v>29</v>
      </c>
      <c r="G298" s="6" t="s">
        <v>341</v>
      </c>
      <c r="H298" s="256" t="s">
        <v>391</v>
      </c>
      <c r="I298" s="256"/>
    </row>
    <row r="299" spans="1:10" s="328" customFormat="1" x14ac:dyDescent="0.3">
      <c r="A299" s="252" t="s">
        <v>720</v>
      </c>
      <c r="B299" s="271" t="s">
        <v>86</v>
      </c>
      <c r="C299" s="267"/>
      <c r="D299" s="267"/>
      <c r="E299" s="267"/>
      <c r="F299" s="557"/>
      <c r="G299" s="557"/>
      <c r="H299" s="557"/>
      <c r="I299" s="557"/>
      <c r="J299" s="342"/>
    </row>
    <row r="300" spans="1:10" x14ac:dyDescent="0.3">
      <c r="A300" s="256"/>
      <c r="B300" s="261" t="s">
        <v>721</v>
      </c>
      <c r="C300" s="267">
        <v>2.4</v>
      </c>
      <c r="D300" s="267"/>
      <c r="E300" s="267">
        <v>2.4</v>
      </c>
      <c r="F300" s="6" t="s">
        <v>29</v>
      </c>
      <c r="G300" s="6" t="s">
        <v>349</v>
      </c>
      <c r="H300" s="256" t="s">
        <v>391</v>
      </c>
      <c r="I300" s="557" t="s">
        <v>388</v>
      </c>
    </row>
    <row r="301" spans="1:10" s="328" customFormat="1" x14ac:dyDescent="0.3">
      <c r="A301" s="252" t="s">
        <v>722</v>
      </c>
      <c r="B301" s="253" t="s">
        <v>723</v>
      </c>
      <c r="C301" s="267"/>
      <c r="D301" s="267"/>
      <c r="E301" s="267"/>
      <c r="F301" s="557"/>
      <c r="G301" s="557"/>
      <c r="H301" s="557"/>
      <c r="I301" s="557"/>
      <c r="J301" s="342"/>
    </row>
    <row r="302" spans="1:10" x14ac:dyDescent="0.3">
      <c r="A302" s="256">
        <v>1</v>
      </c>
      <c r="B302" s="177" t="s">
        <v>724</v>
      </c>
      <c r="C302" s="267">
        <v>0.5</v>
      </c>
      <c r="D302" s="267"/>
      <c r="E302" s="267">
        <v>0.5</v>
      </c>
      <c r="F302" s="6" t="s">
        <v>29</v>
      </c>
      <c r="G302" s="6" t="s">
        <v>339</v>
      </c>
      <c r="H302" s="256" t="s">
        <v>391</v>
      </c>
      <c r="I302" s="646" t="s">
        <v>725</v>
      </c>
    </row>
    <row r="303" spans="1:10" x14ac:dyDescent="0.3">
      <c r="A303" s="256">
        <v>2</v>
      </c>
      <c r="B303" s="258" t="s">
        <v>726</v>
      </c>
      <c r="C303" s="267">
        <v>0.5</v>
      </c>
      <c r="D303" s="267"/>
      <c r="E303" s="267">
        <v>0.5</v>
      </c>
      <c r="F303" s="6" t="s">
        <v>29</v>
      </c>
      <c r="G303" s="6" t="s">
        <v>339</v>
      </c>
      <c r="H303" s="256" t="s">
        <v>391</v>
      </c>
      <c r="I303" s="646"/>
    </row>
    <row r="304" spans="1:10" x14ac:dyDescent="0.3">
      <c r="A304" s="256">
        <v>3</v>
      </c>
      <c r="B304" s="258" t="s">
        <v>727</v>
      </c>
      <c r="C304" s="267">
        <v>0.59</v>
      </c>
      <c r="D304" s="267"/>
      <c r="E304" s="267">
        <v>0.59</v>
      </c>
      <c r="F304" s="6" t="s">
        <v>29</v>
      </c>
      <c r="G304" s="6" t="s">
        <v>347</v>
      </c>
      <c r="H304" s="256" t="s">
        <v>391</v>
      </c>
      <c r="I304" s="646"/>
    </row>
    <row r="305" spans="1:10" s="328" customFormat="1" ht="31.2" x14ac:dyDescent="0.3">
      <c r="A305" s="252" t="s">
        <v>728</v>
      </c>
      <c r="B305" s="271" t="s">
        <v>164</v>
      </c>
      <c r="C305" s="267"/>
      <c r="D305" s="267"/>
      <c r="E305" s="267"/>
      <c r="F305" s="557"/>
      <c r="G305" s="557"/>
      <c r="H305" s="557"/>
      <c r="I305" s="557"/>
      <c r="J305" s="342"/>
    </row>
    <row r="306" spans="1:10" x14ac:dyDescent="0.3">
      <c r="A306" s="256">
        <v>1</v>
      </c>
      <c r="B306" s="177" t="s">
        <v>729</v>
      </c>
      <c r="C306" s="267">
        <v>0.03</v>
      </c>
      <c r="D306" s="267"/>
      <c r="E306" s="267">
        <v>0.03</v>
      </c>
      <c r="F306" s="6" t="s">
        <v>66</v>
      </c>
      <c r="G306" s="6" t="s">
        <v>348</v>
      </c>
      <c r="H306" s="256" t="s">
        <v>391</v>
      </c>
      <c r="I306" s="557" t="s">
        <v>388</v>
      </c>
    </row>
    <row r="307" spans="1:10" x14ac:dyDescent="0.3">
      <c r="A307" s="256">
        <v>2</v>
      </c>
      <c r="B307" s="258" t="s">
        <v>730</v>
      </c>
      <c r="C307" s="267">
        <v>0.03</v>
      </c>
      <c r="D307" s="267"/>
      <c r="E307" s="267">
        <v>0.03</v>
      </c>
      <c r="F307" s="6" t="s">
        <v>66</v>
      </c>
      <c r="G307" s="6" t="s">
        <v>342</v>
      </c>
      <c r="H307" s="256" t="s">
        <v>391</v>
      </c>
      <c r="I307" s="557" t="s">
        <v>388</v>
      </c>
    </row>
    <row r="308" spans="1:10" x14ac:dyDescent="0.3">
      <c r="A308" s="256">
        <v>3</v>
      </c>
      <c r="B308" s="263" t="s">
        <v>731</v>
      </c>
      <c r="C308" s="321">
        <v>0.05</v>
      </c>
      <c r="D308" s="321"/>
      <c r="E308" s="321">
        <v>0.05</v>
      </c>
      <c r="F308" s="257" t="s">
        <v>29</v>
      </c>
      <c r="G308" s="257" t="s">
        <v>422</v>
      </c>
      <c r="H308" s="257" t="s">
        <v>454</v>
      </c>
      <c r="I308" s="557" t="s">
        <v>388</v>
      </c>
    </row>
    <row r="309" spans="1:10" x14ac:dyDescent="0.3">
      <c r="A309" s="256">
        <v>4</v>
      </c>
      <c r="B309" s="177" t="s">
        <v>732</v>
      </c>
      <c r="C309" s="267">
        <v>0.05</v>
      </c>
      <c r="D309" s="267"/>
      <c r="E309" s="267">
        <v>0.05</v>
      </c>
      <c r="F309" s="6" t="s">
        <v>66</v>
      </c>
      <c r="G309" s="6" t="s">
        <v>336</v>
      </c>
      <c r="H309" s="256" t="s">
        <v>391</v>
      </c>
      <c r="I309" s="557" t="s">
        <v>388</v>
      </c>
    </row>
    <row r="310" spans="1:10" x14ac:dyDescent="0.3">
      <c r="A310" s="256">
        <v>5</v>
      </c>
      <c r="B310" s="177" t="s">
        <v>733</v>
      </c>
      <c r="C310" s="267">
        <v>0.05</v>
      </c>
      <c r="D310" s="267"/>
      <c r="E310" s="267">
        <v>0.05</v>
      </c>
      <c r="F310" s="6" t="s">
        <v>66</v>
      </c>
      <c r="G310" s="6" t="s">
        <v>336</v>
      </c>
      <c r="H310" s="256" t="s">
        <v>391</v>
      </c>
      <c r="I310" s="557" t="s">
        <v>388</v>
      </c>
    </row>
    <row r="311" spans="1:10" x14ac:dyDescent="0.3">
      <c r="A311" s="256">
        <v>6</v>
      </c>
      <c r="B311" s="177" t="s">
        <v>734</v>
      </c>
      <c r="C311" s="267">
        <v>0.05</v>
      </c>
      <c r="D311" s="267"/>
      <c r="E311" s="267">
        <v>0.05</v>
      </c>
      <c r="F311" s="6" t="s">
        <v>66</v>
      </c>
      <c r="G311" s="6" t="s">
        <v>336</v>
      </c>
      <c r="H311" s="256" t="s">
        <v>391</v>
      </c>
      <c r="I311" s="557" t="s">
        <v>388</v>
      </c>
    </row>
    <row r="312" spans="1:10" x14ac:dyDescent="0.3">
      <c r="A312" s="256">
        <v>7</v>
      </c>
      <c r="B312" s="258" t="s">
        <v>735</v>
      </c>
      <c r="C312" s="320">
        <v>0.01</v>
      </c>
      <c r="D312" s="320"/>
      <c r="E312" s="320">
        <v>0.01</v>
      </c>
      <c r="F312" s="6" t="s">
        <v>66</v>
      </c>
      <c r="G312" s="6" t="s">
        <v>341</v>
      </c>
      <c r="H312" s="256" t="s">
        <v>391</v>
      </c>
      <c r="I312" s="557" t="s">
        <v>388</v>
      </c>
    </row>
    <row r="313" spans="1:10" x14ac:dyDescent="0.3">
      <c r="A313" s="256">
        <v>8</v>
      </c>
      <c r="B313" s="177" t="s">
        <v>736</v>
      </c>
      <c r="C313" s="267">
        <f>D313+E313</f>
        <v>0.03</v>
      </c>
      <c r="D313" s="267"/>
      <c r="E313" s="267">
        <v>0.03</v>
      </c>
      <c r="F313" s="6" t="s">
        <v>66</v>
      </c>
      <c r="G313" s="6" t="s">
        <v>338</v>
      </c>
      <c r="H313" s="6" t="s">
        <v>396</v>
      </c>
      <c r="I313" s="557" t="s">
        <v>388</v>
      </c>
    </row>
    <row r="314" spans="1:10" x14ac:dyDescent="0.3">
      <c r="A314" s="256">
        <v>9</v>
      </c>
      <c r="B314" s="177" t="s">
        <v>737</v>
      </c>
      <c r="C314" s="267">
        <f>D314+E314</f>
        <v>0.03</v>
      </c>
      <c r="D314" s="267"/>
      <c r="E314" s="267">
        <v>0.03</v>
      </c>
      <c r="F314" s="6" t="s">
        <v>66</v>
      </c>
      <c r="G314" s="6" t="s">
        <v>338</v>
      </c>
      <c r="H314" s="6" t="s">
        <v>396</v>
      </c>
      <c r="I314" s="557" t="s">
        <v>388</v>
      </c>
    </row>
    <row r="315" spans="1:10" ht="31.2" x14ac:dyDescent="0.3">
      <c r="A315" s="256">
        <v>10</v>
      </c>
      <c r="B315" s="177" t="s">
        <v>738</v>
      </c>
      <c r="C315" s="267">
        <v>7.0000000000000007E-2</v>
      </c>
      <c r="D315" s="267"/>
      <c r="E315" s="267">
        <v>7.0000000000000007E-2</v>
      </c>
      <c r="F315" s="6" t="s">
        <v>93</v>
      </c>
      <c r="G315" s="6" t="s">
        <v>349</v>
      </c>
      <c r="H315" s="256" t="s">
        <v>391</v>
      </c>
      <c r="I315" s="557" t="s">
        <v>388</v>
      </c>
    </row>
    <row r="316" spans="1:10" x14ac:dyDescent="0.3">
      <c r="A316" s="256">
        <v>11</v>
      </c>
      <c r="B316" s="177" t="s">
        <v>740</v>
      </c>
      <c r="C316" s="267">
        <f>E316+D316</f>
        <v>0.19</v>
      </c>
      <c r="D316" s="267"/>
      <c r="E316" s="267">
        <v>0.19</v>
      </c>
      <c r="F316" s="6" t="s">
        <v>162</v>
      </c>
      <c r="G316" s="6" t="s">
        <v>348</v>
      </c>
      <c r="H316" s="256" t="s">
        <v>391</v>
      </c>
      <c r="I316" s="557" t="s">
        <v>388</v>
      </c>
    </row>
    <row r="317" spans="1:10" ht="31.2" x14ac:dyDescent="0.3">
      <c r="A317" s="256">
        <v>12</v>
      </c>
      <c r="B317" s="263" t="s">
        <v>741</v>
      </c>
      <c r="C317" s="321">
        <v>0.28000000000000003</v>
      </c>
      <c r="D317" s="321"/>
      <c r="E317" s="321">
        <v>0.28000000000000003</v>
      </c>
      <c r="F317" s="257" t="s">
        <v>742</v>
      </c>
      <c r="G317" s="257" t="s">
        <v>422</v>
      </c>
      <c r="H317" s="257" t="s">
        <v>454</v>
      </c>
      <c r="I317" s="557" t="s">
        <v>388</v>
      </c>
    </row>
    <row r="318" spans="1:10" x14ac:dyDescent="0.3">
      <c r="A318" s="256">
        <v>13</v>
      </c>
      <c r="B318" s="177" t="s">
        <v>743</v>
      </c>
      <c r="C318" s="267">
        <v>0.05</v>
      </c>
      <c r="D318" s="267"/>
      <c r="E318" s="267">
        <v>0.05</v>
      </c>
      <c r="F318" s="6" t="s">
        <v>72</v>
      </c>
      <c r="G318" s="6" t="s">
        <v>407</v>
      </c>
      <c r="H318" s="256" t="s">
        <v>391</v>
      </c>
      <c r="I318" s="557" t="s">
        <v>388</v>
      </c>
    </row>
    <row r="319" spans="1:10" ht="31.2" x14ac:dyDescent="0.3">
      <c r="A319" s="256">
        <v>14</v>
      </c>
      <c r="B319" s="177" t="s">
        <v>741</v>
      </c>
      <c r="C319" s="267">
        <v>2.5</v>
      </c>
      <c r="D319" s="267"/>
      <c r="E319" s="267">
        <v>2.5</v>
      </c>
      <c r="F319" s="6" t="s">
        <v>29</v>
      </c>
      <c r="G319" s="6" t="s">
        <v>407</v>
      </c>
      <c r="H319" s="256" t="s">
        <v>391</v>
      </c>
      <c r="I319" s="557" t="s">
        <v>388</v>
      </c>
    </row>
    <row r="320" spans="1:10" x14ac:dyDescent="0.3">
      <c r="A320" s="256">
        <v>15</v>
      </c>
      <c r="B320" s="177" t="s">
        <v>624</v>
      </c>
      <c r="C320" s="267">
        <v>0.54</v>
      </c>
      <c r="D320" s="267"/>
      <c r="E320" s="267">
        <v>0.54</v>
      </c>
      <c r="F320" s="6" t="s">
        <v>29</v>
      </c>
      <c r="G320" s="6" t="s">
        <v>336</v>
      </c>
      <c r="H320" s="256" t="s">
        <v>391</v>
      </c>
      <c r="I320" s="557" t="s">
        <v>388</v>
      </c>
    </row>
    <row r="321" spans="1:10" s="328" customFormat="1" x14ac:dyDescent="0.3">
      <c r="A321" s="252" t="s">
        <v>739</v>
      </c>
      <c r="B321" s="253" t="s">
        <v>745</v>
      </c>
      <c r="C321" s="267"/>
      <c r="D321" s="267"/>
      <c r="E321" s="267"/>
      <c r="F321" s="557"/>
      <c r="G321" s="557"/>
      <c r="H321" s="557"/>
      <c r="I321" s="557"/>
      <c r="J321" s="342"/>
    </row>
    <row r="322" spans="1:10" x14ac:dyDescent="0.3">
      <c r="A322" s="256">
        <v>1</v>
      </c>
      <c r="B322" s="177" t="s">
        <v>746</v>
      </c>
      <c r="C322" s="267">
        <f>D322+E322</f>
        <v>0.8</v>
      </c>
      <c r="D322" s="267"/>
      <c r="E322" s="267">
        <v>0.8</v>
      </c>
      <c r="F322" s="6" t="s">
        <v>29</v>
      </c>
      <c r="G322" s="6" t="s">
        <v>337</v>
      </c>
      <c r="H322" s="256" t="s">
        <v>391</v>
      </c>
      <c r="I322" s="557" t="s">
        <v>388</v>
      </c>
    </row>
    <row r="323" spans="1:10" x14ac:dyDescent="0.3">
      <c r="A323" s="256">
        <v>2</v>
      </c>
      <c r="B323" s="177" t="s">
        <v>747</v>
      </c>
      <c r="C323" s="267">
        <v>3</v>
      </c>
      <c r="D323" s="267"/>
      <c r="E323" s="267">
        <v>3</v>
      </c>
      <c r="F323" s="6" t="s">
        <v>29</v>
      </c>
      <c r="G323" s="6" t="s">
        <v>337</v>
      </c>
      <c r="H323" s="256" t="s">
        <v>391</v>
      </c>
      <c r="I323" s="557" t="s">
        <v>388</v>
      </c>
    </row>
    <row r="324" spans="1:10" ht="31.2" x14ac:dyDescent="0.3">
      <c r="A324" s="256">
        <v>3</v>
      </c>
      <c r="B324" s="258" t="s">
        <v>748</v>
      </c>
      <c r="C324" s="267">
        <v>5</v>
      </c>
      <c r="D324" s="267"/>
      <c r="E324" s="267">
        <v>5</v>
      </c>
      <c r="F324" s="6" t="s">
        <v>29</v>
      </c>
      <c r="G324" s="6" t="s">
        <v>348</v>
      </c>
      <c r="H324" s="256" t="s">
        <v>391</v>
      </c>
      <c r="I324" s="264" t="s">
        <v>749</v>
      </c>
    </row>
    <row r="325" spans="1:10" x14ac:dyDescent="0.3">
      <c r="A325" s="256">
        <v>4</v>
      </c>
      <c r="B325" s="258" t="s">
        <v>750</v>
      </c>
      <c r="C325" s="267">
        <v>4</v>
      </c>
      <c r="D325" s="267"/>
      <c r="E325" s="267">
        <v>4</v>
      </c>
      <c r="F325" s="6" t="s">
        <v>29</v>
      </c>
      <c r="G325" s="6" t="s">
        <v>348</v>
      </c>
      <c r="H325" s="256" t="s">
        <v>391</v>
      </c>
      <c r="I325" s="557" t="s">
        <v>388</v>
      </c>
    </row>
    <row r="326" spans="1:10" x14ac:dyDescent="0.3">
      <c r="A326" s="256">
        <v>5</v>
      </c>
      <c r="B326" s="177" t="s">
        <v>751</v>
      </c>
      <c r="C326" s="267">
        <f>E326+D326</f>
        <v>7.0000000000000007E-2</v>
      </c>
      <c r="D326" s="267"/>
      <c r="E326" s="267">
        <v>7.0000000000000007E-2</v>
      </c>
      <c r="F326" s="6" t="s">
        <v>90</v>
      </c>
      <c r="G326" s="6" t="s">
        <v>348</v>
      </c>
      <c r="H326" s="256" t="s">
        <v>391</v>
      </c>
      <c r="I326" s="557" t="s">
        <v>388</v>
      </c>
    </row>
    <row r="327" spans="1:10" x14ac:dyDescent="0.3">
      <c r="A327" s="256">
        <v>6</v>
      </c>
      <c r="B327" s="177" t="s">
        <v>752</v>
      </c>
      <c r="C327" s="267">
        <f>E327+D327</f>
        <v>3</v>
      </c>
      <c r="D327" s="267"/>
      <c r="E327" s="267">
        <v>3</v>
      </c>
      <c r="F327" s="6" t="s">
        <v>29</v>
      </c>
      <c r="G327" s="6" t="s">
        <v>348</v>
      </c>
      <c r="H327" s="256" t="s">
        <v>391</v>
      </c>
      <c r="I327" s="557" t="s">
        <v>388</v>
      </c>
    </row>
    <row r="328" spans="1:10" x14ac:dyDescent="0.3">
      <c r="A328" s="256">
        <v>7</v>
      </c>
      <c r="B328" s="177" t="s">
        <v>753</v>
      </c>
      <c r="C328" s="267">
        <f>D328+E328</f>
        <v>3</v>
      </c>
      <c r="D328" s="267"/>
      <c r="E328" s="267">
        <v>3</v>
      </c>
      <c r="F328" s="6" t="s">
        <v>29</v>
      </c>
      <c r="G328" s="6" t="s">
        <v>342</v>
      </c>
      <c r="H328" s="256" t="s">
        <v>391</v>
      </c>
      <c r="I328" s="557" t="s">
        <v>388</v>
      </c>
    </row>
    <row r="329" spans="1:10" x14ac:dyDescent="0.3">
      <c r="A329" s="256">
        <v>9</v>
      </c>
      <c r="B329" s="177" t="s">
        <v>754</v>
      </c>
      <c r="C329" s="267">
        <v>3.5</v>
      </c>
      <c r="D329" s="267"/>
      <c r="E329" s="267">
        <v>3.5</v>
      </c>
      <c r="F329" s="6" t="s">
        <v>29</v>
      </c>
      <c r="G329" s="6" t="s">
        <v>343</v>
      </c>
      <c r="H329" s="256" t="s">
        <v>391</v>
      </c>
      <c r="I329" s="557" t="s">
        <v>388</v>
      </c>
    </row>
    <row r="330" spans="1:10" x14ac:dyDescent="0.3">
      <c r="A330" s="256">
        <v>10</v>
      </c>
      <c r="B330" s="255" t="s">
        <v>750</v>
      </c>
      <c r="C330" s="321">
        <v>5</v>
      </c>
      <c r="D330" s="321"/>
      <c r="E330" s="321">
        <v>5</v>
      </c>
      <c r="F330" s="257" t="s">
        <v>29</v>
      </c>
      <c r="G330" s="257" t="s">
        <v>343</v>
      </c>
      <c r="H330" s="256" t="s">
        <v>391</v>
      </c>
      <c r="I330" s="557" t="s">
        <v>388</v>
      </c>
    </row>
    <row r="331" spans="1:10" x14ac:dyDescent="0.3">
      <c r="A331" s="256">
        <v>11</v>
      </c>
      <c r="B331" s="177" t="s">
        <v>755</v>
      </c>
      <c r="C331" s="320">
        <f>D331+E331</f>
        <v>3.31</v>
      </c>
      <c r="D331" s="320">
        <v>1.86</v>
      </c>
      <c r="E331" s="320">
        <v>1.45</v>
      </c>
      <c r="F331" s="177" t="s">
        <v>756</v>
      </c>
      <c r="G331" s="6" t="s">
        <v>343</v>
      </c>
      <c r="H331" s="256" t="s">
        <v>391</v>
      </c>
      <c r="I331" s="557" t="s">
        <v>388</v>
      </c>
    </row>
    <row r="332" spans="1:10" x14ac:dyDescent="0.3">
      <c r="A332" s="256">
        <v>12</v>
      </c>
      <c r="B332" s="177" t="s">
        <v>750</v>
      </c>
      <c r="C332" s="267">
        <v>4</v>
      </c>
      <c r="D332" s="267"/>
      <c r="E332" s="267">
        <v>4</v>
      </c>
      <c r="F332" s="6" t="s">
        <v>29</v>
      </c>
      <c r="G332" s="6" t="s">
        <v>344</v>
      </c>
      <c r="H332" s="256" t="s">
        <v>391</v>
      </c>
      <c r="I332" s="557" t="s">
        <v>388</v>
      </c>
    </row>
    <row r="333" spans="1:10" x14ac:dyDescent="0.3">
      <c r="A333" s="256">
        <v>13</v>
      </c>
      <c r="B333" s="262" t="s">
        <v>757</v>
      </c>
      <c r="C333" s="267">
        <v>4.3899999999999997</v>
      </c>
      <c r="D333" s="267"/>
      <c r="E333" s="267">
        <v>4.3899999999999997</v>
      </c>
      <c r="F333" s="6" t="s">
        <v>29</v>
      </c>
      <c r="G333" s="6" t="s">
        <v>344</v>
      </c>
      <c r="H333" s="256" t="s">
        <v>391</v>
      </c>
      <c r="I333" s="557" t="s">
        <v>388</v>
      </c>
    </row>
    <row r="334" spans="1:10" x14ac:dyDescent="0.3">
      <c r="A334" s="256">
        <v>14</v>
      </c>
      <c r="B334" s="177" t="s">
        <v>750</v>
      </c>
      <c r="C334" s="267">
        <v>8</v>
      </c>
      <c r="D334" s="267"/>
      <c r="E334" s="267">
        <v>8</v>
      </c>
      <c r="F334" s="6" t="s">
        <v>29</v>
      </c>
      <c r="G334" s="6" t="s">
        <v>340</v>
      </c>
      <c r="H334" s="256" t="s">
        <v>391</v>
      </c>
      <c r="I334" s="557" t="s">
        <v>388</v>
      </c>
    </row>
    <row r="335" spans="1:10" x14ac:dyDescent="0.3">
      <c r="A335" s="256">
        <v>15</v>
      </c>
      <c r="B335" s="177" t="s">
        <v>750</v>
      </c>
      <c r="C335" s="267">
        <v>6.5</v>
      </c>
      <c r="D335" s="267"/>
      <c r="E335" s="267">
        <v>6.5</v>
      </c>
      <c r="F335" s="6" t="s">
        <v>29</v>
      </c>
      <c r="G335" s="6" t="s">
        <v>336</v>
      </c>
      <c r="H335" s="256" t="s">
        <v>391</v>
      </c>
      <c r="I335" s="557" t="s">
        <v>388</v>
      </c>
    </row>
    <row r="336" spans="1:10" x14ac:dyDescent="0.3">
      <c r="A336" s="256">
        <v>16</v>
      </c>
      <c r="B336" s="261" t="s">
        <v>758</v>
      </c>
      <c r="C336" s="320">
        <v>1.05</v>
      </c>
      <c r="D336" s="320"/>
      <c r="E336" s="320">
        <v>1.05</v>
      </c>
      <c r="F336" s="256" t="s">
        <v>29</v>
      </c>
      <c r="G336" s="256" t="s">
        <v>336</v>
      </c>
      <c r="H336" s="256" t="s">
        <v>391</v>
      </c>
      <c r="I336" s="557" t="s">
        <v>388</v>
      </c>
    </row>
    <row r="337" spans="1:9" x14ac:dyDescent="0.3">
      <c r="A337" s="256">
        <v>17</v>
      </c>
      <c r="B337" s="177" t="s">
        <v>759</v>
      </c>
      <c r="C337" s="267">
        <v>15</v>
      </c>
      <c r="D337" s="267"/>
      <c r="E337" s="267">
        <v>15</v>
      </c>
      <c r="F337" s="6" t="s">
        <v>29</v>
      </c>
      <c r="G337" s="6" t="s">
        <v>347</v>
      </c>
      <c r="H337" s="256" t="s">
        <v>391</v>
      </c>
      <c r="I337" s="557" t="s">
        <v>388</v>
      </c>
    </row>
    <row r="338" spans="1:9" x14ac:dyDescent="0.3">
      <c r="A338" s="256">
        <v>18</v>
      </c>
      <c r="B338" s="177" t="s">
        <v>760</v>
      </c>
      <c r="C338" s="267">
        <v>10.55</v>
      </c>
      <c r="D338" s="267">
        <v>5.37</v>
      </c>
      <c r="E338" s="267">
        <v>5.18</v>
      </c>
      <c r="F338" s="6" t="s">
        <v>29</v>
      </c>
      <c r="G338" s="6" t="s">
        <v>347</v>
      </c>
      <c r="H338" s="256" t="s">
        <v>391</v>
      </c>
      <c r="I338" s="557" t="s">
        <v>388</v>
      </c>
    </row>
    <row r="339" spans="1:9" x14ac:dyDescent="0.3">
      <c r="A339" s="256">
        <v>19</v>
      </c>
      <c r="B339" s="177" t="s">
        <v>761</v>
      </c>
      <c r="C339" s="267">
        <v>50</v>
      </c>
      <c r="D339" s="267"/>
      <c r="E339" s="267">
        <v>50</v>
      </c>
      <c r="F339" s="6" t="s">
        <v>29</v>
      </c>
      <c r="G339" s="6" t="s">
        <v>347</v>
      </c>
      <c r="H339" s="256" t="s">
        <v>391</v>
      </c>
      <c r="I339" s="557" t="s">
        <v>388</v>
      </c>
    </row>
    <row r="340" spans="1:9" x14ac:dyDescent="0.3">
      <c r="A340" s="256">
        <v>20</v>
      </c>
      <c r="B340" s="177" t="s">
        <v>750</v>
      </c>
      <c r="C340" s="267">
        <v>3</v>
      </c>
      <c r="D340" s="267"/>
      <c r="E340" s="267">
        <v>3</v>
      </c>
      <c r="F340" s="6" t="s">
        <v>29</v>
      </c>
      <c r="G340" s="6" t="s">
        <v>347</v>
      </c>
      <c r="H340" s="256" t="s">
        <v>391</v>
      </c>
      <c r="I340" s="557" t="s">
        <v>388</v>
      </c>
    </row>
    <row r="341" spans="1:9" ht="31.2" x14ac:dyDescent="0.3">
      <c r="A341" s="256">
        <v>21</v>
      </c>
      <c r="B341" s="177" t="s">
        <v>762</v>
      </c>
      <c r="C341" s="320">
        <f>3000*60/10000*30%</f>
        <v>5.3999999999999995</v>
      </c>
      <c r="D341" s="320"/>
      <c r="E341" s="320">
        <v>5.4</v>
      </c>
      <c r="F341" s="256" t="s">
        <v>29</v>
      </c>
      <c r="G341" s="6" t="s">
        <v>347</v>
      </c>
      <c r="H341" s="256" t="s">
        <v>391</v>
      </c>
      <c r="I341" s="557" t="s">
        <v>388</v>
      </c>
    </row>
    <row r="342" spans="1:9" x14ac:dyDescent="0.3">
      <c r="A342" s="256">
        <v>22</v>
      </c>
      <c r="B342" s="177" t="s">
        <v>763</v>
      </c>
      <c r="C342" s="320">
        <v>0.04</v>
      </c>
      <c r="D342" s="320"/>
      <c r="E342" s="320">
        <v>0.04</v>
      </c>
      <c r="F342" s="256" t="s">
        <v>72</v>
      </c>
      <c r="G342" s="6" t="s">
        <v>347</v>
      </c>
      <c r="H342" s="256" t="s">
        <v>391</v>
      </c>
      <c r="I342" s="557" t="s">
        <v>388</v>
      </c>
    </row>
    <row r="343" spans="1:9" x14ac:dyDescent="0.3">
      <c r="A343" s="256">
        <v>23</v>
      </c>
      <c r="B343" s="177" t="s">
        <v>750</v>
      </c>
      <c r="C343" s="267">
        <v>3</v>
      </c>
      <c r="D343" s="325"/>
      <c r="E343" s="267">
        <v>3</v>
      </c>
      <c r="F343" s="6" t="s">
        <v>29</v>
      </c>
      <c r="G343" s="6" t="s">
        <v>341</v>
      </c>
      <c r="H343" s="256" t="s">
        <v>391</v>
      </c>
      <c r="I343" s="557" t="s">
        <v>388</v>
      </c>
    </row>
    <row r="344" spans="1:9" x14ac:dyDescent="0.3">
      <c r="A344" s="256">
        <v>24</v>
      </c>
      <c r="B344" s="177" t="s">
        <v>750</v>
      </c>
      <c r="C344" s="267">
        <v>4.5</v>
      </c>
      <c r="D344" s="267"/>
      <c r="E344" s="267">
        <v>4.5</v>
      </c>
      <c r="F344" s="6" t="s">
        <v>29</v>
      </c>
      <c r="G344" s="6" t="s">
        <v>346</v>
      </c>
      <c r="H344" s="256" t="s">
        <v>391</v>
      </c>
      <c r="I344" s="557" t="s">
        <v>388</v>
      </c>
    </row>
    <row r="345" spans="1:9" x14ac:dyDescent="0.3">
      <c r="A345" s="256">
        <v>25</v>
      </c>
      <c r="B345" s="177" t="s">
        <v>764</v>
      </c>
      <c r="C345" s="267">
        <f t="shared" ref="C345:C352" si="4">D345+E345</f>
        <v>1</v>
      </c>
      <c r="D345" s="267"/>
      <c r="E345" s="267">
        <v>1</v>
      </c>
      <c r="F345" s="6" t="s">
        <v>400</v>
      </c>
      <c r="G345" s="6" t="s">
        <v>338</v>
      </c>
      <c r="H345" s="6" t="s">
        <v>396</v>
      </c>
      <c r="I345" s="557" t="s">
        <v>388</v>
      </c>
    </row>
    <row r="346" spans="1:9" x14ac:dyDescent="0.3">
      <c r="A346" s="256">
        <v>26</v>
      </c>
      <c r="B346" s="177" t="s">
        <v>765</v>
      </c>
      <c r="C346" s="267">
        <f t="shared" si="4"/>
        <v>10</v>
      </c>
      <c r="D346" s="267"/>
      <c r="E346" s="267">
        <v>10</v>
      </c>
      <c r="F346" s="6" t="s">
        <v>29</v>
      </c>
      <c r="G346" s="6" t="s">
        <v>338</v>
      </c>
      <c r="H346" s="6" t="s">
        <v>396</v>
      </c>
      <c r="I346" s="557" t="s">
        <v>388</v>
      </c>
    </row>
    <row r="347" spans="1:9" x14ac:dyDescent="0.3">
      <c r="A347" s="256">
        <v>27</v>
      </c>
      <c r="B347" s="177" t="s">
        <v>766</v>
      </c>
      <c r="C347" s="267">
        <f t="shared" si="4"/>
        <v>1</v>
      </c>
      <c r="D347" s="267"/>
      <c r="E347" s="267">
        <v>1</v>
      </c>
      <c r="F347" s="6" t="s">
        <v>29</v>
      </c>
      <c r="G347" s="6" t="s">
        <v>338</v>
      </c>
      <c r="H347" s="6" t="s">
        <v>396</v>
      </c>
      <c r="I347" s="557" t="s">
        <v>388</v>
      </c>
    </row>
    <row r="348" spans="1:9" x14ac:dyDescent="0.3">
      <c r="A348" s="256">
        <v>28</v>
      </c>
      <c r="B348" s="177" t="s">
        <v>750</v>
      </c>
      <c r="C348" s="267">
        <f t="shared" si="4"/>
        <v>2</v>
      </c>
      <c r="D348" s="267"/>
      <c r="E348" s="267">
        <v>2</v>
      </c>
      <c r="F348" s="6" t="s">
        <v>29</v>
      </c>
      <c r="G348" s="6" t="s">
        <v>338</v>
      </c>
      <c r="H348" s="6" t="s">
        <v>396</v>
      </c>
      <c r="I348" s="557" t="s">
        <v>388</v>
      </c>
    </row>
    <row r="349" spans="1:9" x14ac:dyDescent="0.3">
      <c r="A349" s="256">
        <v>29</v>
      </c>
      <c r="B349" s="177" t="s">
        <v>767</v>
      </c>
      <c r="C349" s="267">
        <f t="shared" si="4"/>
        <v>2</v>
      </c>
      <c r="D349" s="267"/>
      <c r="E349" s="267">
        <v>2</v>
      </c>
      <c r="F349" s="6" t="s">
        <v>66</v>
      </c>
      <c r="G349" s="6" t="s">
        <v>338</v>
      </c>
      <c r="H349" s="6" t="s">
        <v>396</v>
      </c>
      <c r="I349" s="557" t="s">
        <v>388</v>
      </c>
    </row>
    <row r="350" spans="1:9" x14ac:dyDescent="0.3">
      <c r="A350" s="256">
        <v>30</v>
      </c>
      <c r="B350" s="258" t="s">
        <v>768</v>
      </c>
      <c r="C350" s="267">
        <f t="shared" si="4"/>
        <v>2.1</v>
      </c>
      <c r="D350" s="267"/>
      <c r="E350" s="267">
        <v>2.1</v>
      </c>
      <c r="F350" s="6" t="s">
        <v>769</v>
      </c>
      <c r="G350" s="6" t="s">
        <v>339</v>
      </c>
      <c r="H350" s="6" t="s">
        <v>396</v>
      </c>
      <c r="I350" s="557" t="s">
        <v>388</v>
      </c>
    </row>
    <row r="351" spans="1:9" x14ac:dyDescent="0.3">
      <c r="A351" s="256">
        <v>31</v>
      </c>
      <c r="B351" s="258" t="s">
        <v>770</v>
      </c>
      <c r="C351" s="267">
        <f t="shared" si="4"/>
        <v>17</v>
      </c>
      <c r="D351" s="267"/>
      <c r="E351" s="267">
        <v>17</v>
      </c>
      <c r="F351" s="6" t="s">
        <v>29</v>
      </c>
      <c r="G351" s="6" t="s">
        <v>339</v>
      </c>
      <c r="H351" s="6" t="s">
        <v>396</v>
      </c>
      <c r="I351" s="557" t="s">
        <v>388</v>
      </c>
    </row>
    <row r="352" spans="1:9" x14ac:dyDescent="0.3">
      <c r="A352" s="256">
        <v>32</v>
      </c>
      <c r="B352" s="258" t="s">
        <v>750</v>
      </c>
      <c r="C352" s="267">
        <f t="shared" si="4"/>
        <v>2</v>
      </c>
      <c r="D352" s="267"/>
      <c r="E352" s="267">
        <v>2</v>
      </c>
      <c r="F352" s="6" t="s">
        <v>29</v>
      </c>
      <c r="G352" s="6" t="s">
        <v>339</v>
      </c>
      <c r="H352" s="6" t="s">
        <v>396</v>
      </c>
      <c r="I352" s="557" t="s">
        <v>388</v>
      </c>
    </row>
    <row r="353" spans="1:10" x14ac:dyDescent="0.3">
      <c r="A353" s="256">
        <v>33</v>
      </c>
      <c r="B353" s="258" t="s">
        <v>771</v>
      </c>
      <c r="C353" s="267">
        <v>5</v>
      </c>
      <c r="D353" s="267"/>
      <c r="E353" s="267">
        <v>5</v>
      </c>
      <c r="F353" s="6" t="s">
        <v>29</v>
      </c>
      <c r="G353" s="6" t="s">
        <v>339</v>
      </c>
      <c r="H353" s="6" t="s">
        <v>387</v>
      </c>
      <c r="I353" s="557" t="s">
        <v>388</v>
      </c>
    </row>
    <row r="354" spans="1:10" x14ac:dyDescent="0.3">
      <c r="A354" s="256">
        <v>34</v>
      </c>
      <c r="B354" s="177" t="s">
        <v>772</v>
      </c>
      <c r="C354" s="320">
        <v>4.5</v>
      </c>
      <c r="D354" s="320"/>
      <c r="E354" s="320">
        <v>4.5</v>
      </c>
      <c r="F354" s="256" t="s">
        <v>29</v>
      </c>
      <c r="G354" s="6" t="s">
        <v>345</v>
      </c>
      <c r="H354" s="256" t="s">
        <v>391</v>
      </c>
      <c r="I354" s="557" t="s">
        <v>388</v>
      </c>
    </row>
    <row r="355" spans="1:10" x14ac:dyDescent="0.3">
      <c r="A355" s="256">
        <v>35</v>
      </c>
      <c r="B355" s="177" t="s">
        <v>773</v>
      </c>
      <c r="C355" s="267">
        <f>D355+E355</f>
        <v>17.98</v>
      </c>
      <c r="D355" s="267"/>
      <c r="E355" s="267">
        <v>17.98</v>
      </c>
      <c r="F355" s="6" t="s">
        <v>29</v>
      </c>
      <c r="G355" s="6" t="s">
        <v>345</v>
      </c>
      <c r="H355" s="256" t="s">
        <v>391</v>
      </c>
      <c r="I355" s="557" t="s">
        <v>388</v>
      </c>
    </row>
    <row r="356" spans="1:10" x14ac:dyDescent="0.3">
      <c r="A356" s="256">
        <v>36</v>
      </c>
      <c r="B356" s="177" t="s">
        <v>774</v>
      </c>
      <c r="C356" s="267">
        <v>4.51</v>
      </c>
      <c r="D356" s="267">
        <v>3.51</v>
      </c>
      <c r="E356" s="267">
        <v>1</v>
      </c>
      <c r="F356" s="6" t="s">
        <v>29</v>
      </c>
      <c r="G356" s="6" t="s">
        <v>349</v>
      </c>
      <c r="H356" s="256" t="s">
        <v>391</v>
      </c>
      <c r="I356" s="557" t="s">
        <v>388</v>
      </c>
    </row>
    <row r="357" spans="1:10" x14ac:dyDescent="0.3">
      <c r="A357" s="256">
        <v>37</v>
      </c>
      <c r="B357" s="177" t="s">
        <v>775</v>
      </c>
      <c r="C357" s="267">
        <v>17.82</v>
      </c>
      <c r="D357" s="267"/>
      <c r="E357" s="267">
        <v>17.82</v>
      </c>
      <c r="F357" s="6" t="s">
        <v>776</v>
      </c>
      <c r="G357" s="6" t="s">
        <v>349</v>
      </c>
      <c r="H357" s="256" t="s">
        <v>391</v>
      </c>
      <c r="I357" s="557" t="s">
        <v>388</v>
      </c>
    </row>
    <row r="358" spans="1:10" x14ac:dyDescent="0.3">
      <c r="A358" s="256">
        <v>38</v>
      </c>
      <c r="B358" s="177" t="s">
        <v>750</v>
      </c>
      <c r="C358" s="267">
        <v>5</v>
      </c>
      <c r="D358" s="267"/>
      <c r="E358" s="267">
        <v>5</v>
      </c>
      <c r="F358" s="6" t="s">
        <v>29</v>
      </c>
      <c r="G358" s="6" t="s">
        <v>349</v>
      </c>
      <c r="H358" s="256" t="s">
        <v>391</v>
      </c>
      <c r="I358" s="557" t="s">
        <v>388</v>
      </c>
    </row>
    <row r="359" spans="1:10" x14ac:dyDescent="0.3">
      <c r="A359" s="256">
        <v>39</v>
      </c>
      <c r="B359" s="177" t="s">
        <v>777</v>
      </c>
      <c r="C359" s="320">
        <f>4600*60/10000*30%</f>
        <v>8.2799999999999994</v>
      </c>
      <c r="D359" s="320"/>
      <c r="E359" s="320">
        <v>8.2799999999999994</v>
      </c>
      <c r="F359" s="256" t="s">
        <v>29</v>
      </c>
      <c r="G359" s="6" t="s">
        <v>349</v>
      </c>
      <c r="H359" s="256" t="s">
        <v>391</v>
      </c>
      <c r="I359" s="557" t="s">
        <v>388</v>
      </c>
    </row>
    <row r="360" spans="1:10" x14ac:dyDescent="0.3">
      <c r="A360" s="256">
        <v>40</v>
      </c>
      <c r="B360" s="177" t="s">
        <v>778</v>
      </c>
      <c r="C360" s="320">
        <f>1300*60/10000*30%</f>
        <v>2.34</v>
      </c>
      <c r="D360" s="320"/>
      <c r="E360" s="320">
        <v>2.34</v>
      </c>
      <c r="F360" s="256" t="s">
        <v>29</v>
      </c>
      <c r="G360" s="6" t="s">
        <v>349</v>
      </c>
      <c r="H360" s="256" t="s">
        <v>391</v>
      </c>
      <c r="I360" s="557" t="s">
        <v>388</v>
      </c>
    </row>
    <row r="361" spans="1:10" x14ac:dyDescent="0.3">
      <c r="A361" s="256">
        <v>41</v>
      </c>
      <c r="B361" s="177" t="s">
        <v>779</v>
      </c>
      <c r="C361" s="320">
        <f>1600*60/10000*30%</f>
        <v>2.88</v>
      </c>
      <c r="D361" s="320"/>
      <c r="E361" s="320">
        <v>2.88</v>
      </c>
      <c r="F361" s="256" t="s">
        <v>29</v>
      </c>
      <c r="G361" s="6" t="s">
        <v>349</v>
      </c>
      <c r="H361" s="256" t="s">
        <v>391</v>
      </c>
      <c r="I361" s="557" t="s">
        <v>388</v>
      </c>
    </row>
    <row r="362" spans="1:10" s="328" customFormat="1" x14ac:dyDescent="0.3">
      <c r="A362" s="252" t="s">
        <v>744</v>
      </c>
      <c r="B362" s="253" t="s">
        <v>781</v>
      </c>
      <c r="C362" s="267"/>
      <c r="D362" s="267"/>
      <c r="E362" s="267"/>
      <c r="F362" s="557"/>
      <c r="G362" s="557"/>
      <c r="H362" s="557"/>
      <c r="I362" s="557"/>
      <c r="J362" s="342"/>
    </row>
    <row r="363" spans="1:10" x14ac:dyDescent="0.3">
      <c r="A363" s="256">
        <v>1</v>
      </c>
      <c r="B363" s="263" t="s">
        <v>782</v>
      </c>
      <c r="C363" s="321">
        <f t="shared" ref="C363:C368" si="5">D363+E363</f>
        <v>3</v>
      </c>
      <c r="D363" s="321"/>
      <c r="E363" s="321">
        <v>3</v>
      </c>
      <c r="F363" s="257" t="s">
        <v>29</v>
      </c>
      <c r="G363" s="259" t="s">
        <v>406</v>
      </c>
      <c r="H363" s="257" t="s">
        <v>396</v>
      </c>
      <c r="I363" s="557" t="s">
        <v>388</v>
      </c>
    </row>
    <row r="364" spans="1:10" x14ac:dyDescent="0.3">
      <c r="A364" s="256">
        <v>2</v>
      </c>
      <c r="B364" s="263" t="s">
        <v>783</v>
      </c>
      <c r="C364" s="321">
        <f t="shared" si="5"/>
        <v>5.5</v>
      </c>
      <c r="D364" s="321"/>
      <c r="E364" s="321">
        <v>5.5</v>
      </c>
      <c r="F364" s="257" t="s">
        <v>29</v>
      </c>
      <c r="G364" s="259" t="s">
        <v>406</v>
      </c>
      <c r="H364" s="257" t="s">
        <v>396</v>
      </c>
      <c r="I364" s="557" t="s">
        <v>388</v>
      </c>
    </row>
    <row r="365" spans="1:10" x14ac:dyDescent="0.3">
      <c r="A365" s="256">
        <v>3</v>
      </c>
      <c r="B365" s="263" t="s">
        <v>784</v>
      </c>
      <c r="C365" s="321">
        <f t="shared" si="5"/>
        <v>11.5</v>
      </c>
      <c r="D365" s="321"/>
      <c r="E365" s="321">
        <v>11.5</v>
      </c>
      <c r="F365" s="257" t="s">
        <v>29</v>
      </c>
      <c r="G365" s="259" t="s">
        <v>406</v>
      </c>
      <c r="H365" s="257" t="s">
        <v>396</v>
      </c>
      <c r="I365" s="557" t="s">
        <v>388</v>
      </c>
    </row>
    <row r="366" spans="1:10" x14ac:dyDescent="0.3">
      <c r="A366" s="256">
        <v>4</v>
      </c>
      <c r="B366" s="263" t="s">
        <v>785</v>
      </c>
      <c r="C366" s="321">
        <f t="shared" si="5"/>
        <v>4.1500000000000004</v>
      </c>
      <c r="D366" s="321"/>
      <c r="E366" s="321">
        <v>4.1500000000000004</v>
      </c>
      <c r="F366" s="257" t="s">
        <v>29</v>
      </c>
      <c r="G366" s="259" t="s">
        <v>406</v>
      </c>
      <c r="H366" s="257" t="s">
        <v>396</v>
      </c>
      <c r="I366" s="557" t="s">
        <v>388</v>
      </c>
    </row>
    <row r="367" spans="1:10" x14ac:dyDescent="0.3">
      <c r="A367" s="256">
        <v>5</v>
      </c>
      <c r="B367" s="263" t="s">
        <v>786</v>
      </c>
      <c r="C367" s="321">
        <f t="shared" si="5"/>
        <v>6</v>
      </c>
      <c r="D367" s="321"/>
      <c r="E367" s="321">
        <v>6</v>
      </c>
      <c r="F367" s="257" t="s">
        <v>29</v>
      </c>
      <c r="G367" s="259" t="s">
        <v>406</v>
      </c>
      <c r="H367" s="257" t="s">
        <v>396</v>
      </c>
      <c r="I367" s="557" t="s">
        <v>388</v>
      </c>
    </row>
    <row r="368" spans="1:10" x14ac:dyDescent="0.3">
      <c r="A368" s="256">
        <v>6</v>
      </c>
      <c r="B368" s="263" t="s">
        <v>750</v>
      </c>
      <c r="C368" s="321">
        <f t="shared" si="5"/>
        <v>7</v>
      </c>
      <c r="D368" s="321"/>
      <c r="E368" s="321">
        <v>7</v>
      </c>
      <c r="F368" s="257" t="s">
        <v>29</v>
      </c>
      <c r="G368" s="259" t="s">
        <v>406</v>
      </c>
      <c r="H368" s="257" t="s">
        <v>396</v>
      </c>
      <c r="I368" s="557" t="s">
        <v>388</v>
      </c>
    </row>
    <row r="369" spans="1:10" ht="31.2" x14ac:dyDescent="0.3">
      <c r="A369" s="256">
        <v>7</v>
      </c>
      <c r="B369" s="263" t="s">
        <v>787</v>
      </c>
      <c r="C369" s="326">
        <v>0.52</v>
      </c>
      <c r="D369" s="327"/>
      <c r="E369" s="327">
        <v>0.52</v>
      </c>
      <c r="F369" s="257" t="s">
        <v>29</v>
      </c>
      <c r="G369" s="259" t="s">
        <v>406</v>
      </c>
      <c r="H369" s="257" t="s">
        <v>396</v>
      </c>
      <c r="I369" s="557" t="s">
        <v>388</v>
      </c>
    </row>
    <row r="370" spans="1:10" ht="46.8" x14ac:dyDescent="0.3">
      <c r="A370" s="256">
        <v>8</v>
      </c>
      <c r="B370" s="263" t="s">
        <v>788</v>
      </c>
      <c r="C370" s="321">
        <v>0.95</v>
      </c>
      <c r="D370" s="321"/>
      <c r="E370" s="321">
        <v>0.95</v>
      </c>
      <c r="F370" s="257" t="s">
        <v>789</v>
      </c>
      <c r="G370" s="259" t="s">
        <v>406</v>
      </c>
      <c r="H370" s="257" t="s">
        <v>396</v>
      </c>
      <c r="I370" s="557" t="s">
        <v>388</v>
      </c>
    </row>
    <row r="371" spans="1:10" ht="31.2" x14ac:dyDescent="0.3">
      <c r="A371" s="256">
        <v>9</v>
      </c>
      <c r="B371" s="263" t="s">
        <v>790</v>
      </c>
      <c r="C371" s="321">
        <f>E371+D371</f>
        <v>25</v>
      </c>
      <c r="D371" s="321"/>
      <c r="E371" s="321">
        <v>25</v>
      </c>
      <c r="F371" s="257" t="s">
        <v>29</v>
      </c>
      <c r="G371" s="257" t="s">
        <v>422</v>
      </c>
      <c r="H371" s="257" t="s">
        <v>396</v>
      </c>
      <c r="I371" s="557" t="s">
        <v>388</v>
      </c>
    </row>
    <row r="372" spans="1:10" x14ac:dyDescent="0.3">
      <c r="A372" s="256">
        <v>10</v>
      </c>
      <c r="B372" s="263" t="s">
        <v>791</v>
      </c>
      <c r="C372" s="321">
        <f>E372+D372</f>
        <v>3.4</v>
      </c>
      <c r="D372" s="321"/>
      <c r="E372" s="321">
        <v>3.4</v>
      </c>
      <c r="F372" s="257" t="s">
        <v>29</v>
      </c>
      <c r="G372" s="257" t="s">
        <v>422</v>
      </c>
      <c r="H372" s="257" t="s">
        <v>396</v>
      </c>
      <c r="I372" s="557" t="s">
        <v>388</v>
      </c>
    </row>
    <row r="373" spans="1:10" x14ac:dyDescent="0.3">
      <c r="A373" s="256">
        <v>11</v>
      </c>
      <c r="B373" s="263" t="s">
        <v>750</v>
      </c>
      <c r="C373" s="321">
        <f>E373+D373</f>
        <v>4</v>
      </c>
      <c r="D373" s="321"/>
      <c r="E373" s="321">
        <v>4</v>
      </c>
      <c r="F373" s="257" t="s">
        <v>29</v>
      </c>
      <c r="G373" s="257" t="s">
        <v>422</v>
      </c>
      <c r="H373" s="257" t="s">
        <v>396</v>
      </c>
      <c r="I373" s="557" t="s">
        <v>388</v>
      </c>
    </row>
    <row r="374" spans="1:10" x14ac:dyDescent="0.3">
      <c r="A374" s="256">
        <v>12</v>
      </c>
      <c r="B374" s="177" t="s">
        <v>792</v>
      </c>
      <c r="C374" s="267">
        <v>0.18</v>
      </c>
      <c r="D374" s="267"/>
      <c r="E374" s="267">
        <v>0.18</v>
      </c>
      <c r="F374" s="6" t="s">
        <v>129</v>
      </c>
      <c r="G374" s="6" t="s">
        <v>407</v>
      </c>
      <c r="H374" s="256" t="s">
        <v>391</v>
      </c>
      <c r="I374" s="557" t="s">
        <v>388</v>
      </c>
    </row>
    <row r="375" spans="1:10" x14ac:dyDescent="0.3">
      <c r="A375" s="256">
        <v>13</v>
      </c>
      <c r="B375" s="177" t="s">
        <v>750</v>
      </c>
      <c r="C375" s="267">
        <v>10</v>
      </c>
      <c r="D375" s="267"/>
      <c r="E375" s="267">
        <v>10</v>
      </c>
      <c r="F375" s="6" t="s">
        <v>29</v>
      </c>
      <c r="G375" s="6" t="s">
        <v>407</v>
      </c>
      <c r="H375" s="256" t="s">
        <v>391</v>
      </c>
      <c r="I375" s="557" t="s">
        <v>388</v>
      </c>
    </row>
    <row r="376" spans="1:10" ht="31.2" x14ac:dyDescent="0.3">
      <c r="A376" s="256">
        <v>14</v>
      </c>
      <c r="B376" s="258" t="s">
        <v>793</v>
      </c>
      <c r="C376" s="267">
        <v>0.91</v>
      </c>
      <c r="D376" s="267"/>
      <c r="E376" s="267">
        <v>0.91</v>
      </c>
      <c r="F376" s="6" t="s">
        <v>794</v>
      </c>
      <c r="G376" s="6" t="s">
        <v>407</v>
      </c>
      <c r="H376" s="256" t="s">
        <v>391</v>
      </c>
      <c r="I376" s="557" t="s">
        <v>388</v>
      </c>
    </row>
    <row r="377" spans="1:10" x14ac:dyDescent="0.3">
      <c r="A377" s="256">
        <v>15</v>
      </c>
      <c r="B377" s="258" t="s">
        <v>795</v>
      </c>
      <c r="C377" s="267">
        <v>6.12</v>
      </c>
      <c r="D377" s="267"/>
      <c r="E377" s="267">
        <v>6.12</v>
      </c>
      <c r="F377" s="6" t="s">
        <v>424</v>
      </c>
      <c r="G377" s="6" t="s">
        <v>407</v>
      </c>
      <c r="H377" s="256" t="s">
        <v>391</v>
      </c>
      <c r="I377" s="557" t="s">
        <v>388</v>
      </c>
    </row>
    <row r="378" spans="1:10" ht="31.2" x14ac:dyDescent="0.3">
      <c r="A378" s="256">
        <v>16</v>
      </c>
      <c r="B378" s="258" t="s">
        <v>796</v>
      </c>
      <c r="C378" s="267">
        <v>11.45</v>
      </c>
      <c r="D378" s="267"/>
      <c r="E378" s="267">
        <v>11.45</v>
      </c>
      <c r="F378" s="6" t="s">
        <v>797</v>
      </c>
      <c r="G378" s="6" t="s">
        <v>407</v>
      </c>
      <c r="H378" s="256" t="s">
        <v>391</v>
      </c>
      <c r="I378" s="557" t="s">
        <v>388</v>
      </c>
    </row>
    <row r="379" spans="1:10" ht="31.2" x14ac:dyDescent="0.3">
      <c r="A379" s="256">
        <v>17</v>
      </c>
      <c r="B379" s="258" t="s">
        <v>798</v>
      </c>
      <c r="C379" s="320">
        <v>9.5</v>
      </c>
      <c r="D379" s="320"/>
      <c r="E379" s="320">
        <v>9.5</v>
      </c>
      <c r="F379" s="6" t="s">
        <v>799</v>
      </c>
      <c r="G379" s="6" t="s">
        <v>407</v>
      </c>
      <c r="H379" s="256" t="s">
        <v>391</v>
      </c>
      <c r="I379" s="557" t="s">
        <v>388</v>
      </c>
    </row>
    <row r="380" spans="1:10" s="328" customFormat="1" x14ac:dyDescent="0.3">
      <c r="A380" s="252" t="s">
        <v>780</v>
      </c>
      <c r="B380" s="253" t="s">
        <v>71</v>
      </c>
      <c r="C380" s="267"/>
      <c r="D380" s="267"/>
      <c r="E380" s="267"/>
      <c r="F380" s="557"/>
      <c r="G380" s="557"/>
      <c r="H380" s="557"/>
      <c r="I380" s="557"/>
      <c r="J380" s="342"/>
    </row>
    <row r="381" spans="1:10" x14ac:dyDescent="0.3">
      <c r="A381" s="256">
        <v>1</v>
      </c>
      <c r="B381" s="263" t="s">
        <v>801</v>
      </c>
      <c r="C381" s="321">
        <v>7.32</v>
      </c>
      <c r="D381" s="321"/>
      <c r="E381" s="321">
        <v>7.32</v>
      </c>
      <c r="F381" s="257" t="s">
        <v>29</v>
      </c>
      <c r="G381" s="259" t="s">
        <v>406</v>
      </c>
      <c r="H381" s="257" t="s">
        <v>396</v>
      </c>
      <c r="I381" s="557" t="s">
        <v>388</v>
      </c>
    </row>
    <row r="382" spans="1:10" s="334" customFormat="1" x14ac:dyDescent="0.3">
      <c r="A382" s="256">
        <v>2</v>
      </c>
      <c r="B382" s="263" t="s">
        <v>802</v>
      </c>
      <c r="C382" s="321">
        <v>1.62</v>
      </c>
      <c r="D382" s="321"/>
      <c r="E382" s="321">
        <v>1.62</v>
      </c>
      <c r="F382" s="257" t="s">
        <v>29</v>
      </c>
      <c r="G382" s="259" t="s">
        <v>406</v>
      </c>
      <c r="H382" s="257" t="s">
        <v>454</v>
      </c>
      <c r="I382" s="557" t="s">
        <v>388</v>
      </c>
      <c r="J382" s="345"/>
    </row>
    <row r="383" spans="1:10" x14ac:dyDescent="0.3">
      <c r="A383" s="256">
        <v>3</v>
      </c>
      <c r="B383" s="177" t="s">
        <v>803</v>
      </c>
      <c r="C383" s="267">
        <v>0.05</v>
      </c>
      <c r="D383" s="267"/>
      <c r="E383" s="267">
        <v>0.05</v>
      </c>
      <c r="F383" s="6" t="s">
        <v>69</v>
      </c>
      <c r="G383" s="6" t="s">
        <v>407</v>
      </c>
      <c r="H383" s="256" t="s">
        <v>391</v>
      </c>
      <c r="I383" s="557" t="s">
        <v>388</v>
      </c>
    </row>
    <row r="384" spans="1:10" x14ac:dyDescent="0.3">
      <c r="A384" s="256">
        <v>4</v>
      </c>
      <c r="B384" s="258" t="s">
        <v>804</v>
      </c>
      <c r="C384" s="267">
        <f>D384+E384</f>
        <v>3</v>
      </c>
      <c r="D384" s="267"/>
      <c r="E384" s="267">
        <v>3</v>
      </c>
      <c r="F384" s="6" t="s">
        <v>805</v>
      </c>
      <c r="G384" s="6" t="s">
        <v>340</v>
      </c>
      <c r="H384" s="256" t="s">
        <v>391</v>
      </c>
      <c r="I384" s="557" t="s">
        <v>388</v>
      </c>
    </row>
    <row r="385" spans="1:10" x14ac:dyDescent="0.3">
      <c r="A385" s="256">
        <v>5</v>
      </c>
      <c r="B385" s="177" t="s">
        <v>806</v>
      </c>
      <c r="C385" s="320">
        <v>0.52</v>
      </c>
      <c r="D385" s="320"/>
      <c r="E385" s="320">
        <v>0.52</v>
      </c>
      <c r="F385" s="256" t="s">
        <v>29</v>
      </c>
      <c r="G385" s="6" t="s">
        <v>347</v>
      </c>
      <c r="H385" s="256" t="s">
        <v>391</v>
      </c>
      <c r="I385" s="557" t="s">
        <v>388</v>
      </c>
    </row>
    <row r="386" spans="1:10" x14ac:dyDescent="0.3">
      <c r="A386" s="256">
        <v>6</v>
      </c>
      <c r="B386" s="177" t="s">
        <v>807</v>
      </c>
      <c r="C386" s="267">
        <v>0.38</v>
      </c>
      <c r="D386" s="267"/>
      <c r="E386" s="267">
        <v>0.38</v>
      </c>
      <c r="F386" s="6" t="s">
        <v>29</v>
      </c>
      <c r="G386" s="6" t="s">
        <v>338</v>
      </c>
      <c r="H386" s="6" t="s">
        <v>808</v>
      </c>
      <c r="I386" s="557" t="s">
        <v>388</v>
      </c>
    </row>
    <row r="387" spans="1:10" x14ac:dyDescent="0.3">
      <c r="A387" s="256">
        <v>7</v>
      </c>
      <c r="B387" s="258" t="s">
        <v>809</v>
      </c>
      <c r="C387" s="267">
        <f>D387+E387</f>
        <v>1.5</v>
      </c>
      <c r="D387" s="267">
        <v>1</v>
      </c>
      <c r="E387" s="267">
        <v>0.5</v>
      </c>
      <c r="F387" s="6" t="s">
        <v>66</v>
      </c>
      <c r="G387" s="6" t="s">
        <v>339</v>
      </c>
      <c r="H387" s="6" t="s">
        <v>396</v>
      </c>
      <c r="I387" s="557" t="s">
        <v>388</v>
      </c>
    </row>
    <row r="388" spans="1:10" x14ac:dyDescent="0.3">
      <c r="A388" s="256">
        <v>8</v>
      </c>
      <c r="B388" s="177" t="s">
        <v>810</v>
      </c>
      <c r="C388" s="267">
        <v>2.2000000000000002</v>
      </c>
      <c r="D388" s="267">
        <f>C388-E388</f>
        <v>1.4000000000000001</v>
      </c>
      <c r="E388" s="267">
        <v>0.8</v>
      </c>
      <c r="F388" s="6" t="s">
        <v>29</v>
      </c>
      <c r="G388" s="6" t="s">
        <v>349</v>
      </c>
      <c r="H388" s="256" t="s">
        <v>391</v>
      </c>
      <c r="I388" s="557" t="s">
        <v>388</v>
      </c>
    </row>
    <row r="389" spans="1:10" x14ac:dyDescent="0.3">
      <c r="A389" s="256">
        <v>9</v>
      </c>
      <c r="B389" s="258" t="s">
        <v>811</v>
      </c>
      <c r="C389" s="267">
        <v>1.5</v>
      </c>
      <c r="D389" s="267"/>
      <c r="E389" s="267">
        <v>1.5</v>
      </c>
      <c r="F389" s="6" t="s">
        <v>29</v>
      </c>
      <c r="G389" s="6" t="s">
        <v>341</v>
      </c>
      <c r="H389" s="256" t="s">
        <v>391</v>
      </c>
      <c r="I389" s="557" t="s">
        <v>388</v>
      </c>
    </row>
    <row r="390" spans="1:10" s="328" customFormat="1" x14ac:dyDescent="0.3">
      <c r="A390" s="252" t="s">
        <v>800</v>
      </c>
      <c r="B390" s="253" t="s">
        <v>110</v>
      </c>
      <c r="C390" s="267"/>
      <c r="D390" s="267"/>
      <c r="E390" s="267"/>
      <c r="F390" s="557"/>
      <c r="G390" s="557"/>
      <c r="H390" s="557"/>
      <c r="I390" s="557"/>
      <c r="J390" s="342"/>
    </row>
    <row r="391" spans="1:10" x14ac:dyDescent="0.3">
      <c r="A391" s="256">
        <v>1</v>
      </c>
      <c r="B391" s="177" t="s">
        <v>813</v>
      </c>
      <c r="C391" s="267">
        <f>E391+D391</f>
        <v>0.12</v>
      </c>
      <c r="D391" s="267"/>
      <c r="E391" s="267">
        <v>0.12</v>
      </c>
      <c r="F391" s="6" t="s">
        <v>93</v>
      </c>
      <c r="G391" s="6" t="s">
        <v>348</v>
      </c>
      <c r="H391" s="256" t="s">
        <v>391</v>
      </c>
      <c r="I391" s="557" t="s">
        <v>388</v>
      </c>
    </row>
    <row r="392" spans="1:10" x14ac:dyDescent="0.3">
      <c r="A392" s="256">
        <v>2</v>
      </c>
      <c r="B392" s="177" t="s">
        <v>814</v>
      </c>
      <c r="C392" s="267">
        <v>0.8</v>
      </c>
      <c r="D392" s="267"/>
      <c r="E392" s="267">
        <v>0.8</v>
      </c>
      <c r="F392" s="6" t="s">
        <v>29</v>
      </c>
      <c r="G392" s="6" t="s">
        <v>344</v>
      </c>
      <c r="H392" s="256" t="s">
        <v>391</v>
      </c>
      <c r="I392" s="557" t="s">
        <v>388</v>
      </c>
    </row>
    <row r="393" spans="1:10" x14ac:dyDescent="0.3">
      <c r="A393" s="256">
        <v>3</v>
      </c>
      <c r="B393" s="261" t="s">
        <v>815</v>
      </c>
      <c r="C393" s="320">
        <v>0.15</v>
      </c>
      <c r="D393" s="320"/>
      <c r="E393" s="320">
        <v>0.15</v>
      </c>
      <c r="F393" s="256" t="s">
        <v>66</v>
      </c>
      <c r="G393" s="256" t="s">
        <v>336</v>
      </c>
      <c r="H393" s="256" t="s">
        <v>391</v>
      </c>
      <c r="I393" s="557" t="s">
        <v>388</v>
      </c>
    </row>
    <row r="394" spans="1:10" s="328" customFormat="1" x14ac:dyDescent="0.3">
      <c r="A394" s="252" t="s">
        <v>812</v>
      </c>
      <c r="B394" s="253" t="s">
        <v>816</v>
      </c>
      <c r="C394" s="267"/>
      <c r="D394" s="267"/>
      <c r="E394" s="267"/>
      <c r="F394" s="557"/>
      <c r="G394" s="557"/>
      <c r="H394" s="557"/>
      <c r="I394" s="557"/>
      <c r="J394" s="342"/>
    </row>
    <row r="395" spans="1:10" ht="46.8" x14ac:dyDescent="0.3">
      <c r="A395" s="256">
        <v>1</v>
      </c>
      <c r="B395" s="258" t="s">
        <v>817</v>
      </c>
      <c r="C395" s="267">
        <f>D395+E395</f>
        <v>0.53</v>
      </c>
      <c r="D395" s="267">
        <v>0.33</v>
      </c>
      <c r="E395" s="267">
        <v>0.2</v>
      </c>
      <c r="F395" s="6" t="s">
        <v>29</v>
      </c>
      <c r="G395" s="6" t="s">
        <v>340</v>
      </c>
      <c r="H395" s="256" t="s">
        <v>391</v>
      </c>
      <c r="I395" s="264" t="s">
        <v>516</v>
      </c>
    </row>
  </sheetData>
  <mergeCells count="15">
    <mergeCell ref="A1:C1"/>
    <mergeCell ref="A2:I2"/>
    <mergeCell ref="A3:A4"/>
    <mergeCell ref="B3:B4"/>
    <mergeCell ref="C3:C4"/>
    <mergeCell ref="D3:D4"/>
    <mergeCell ref="E3:F3"/>
    <mergeCell ref="G3:G4"/>
    <mergeCell ref="H3:H4"/>
    <mergeCell ref="I3:I4"/>
    <mergeCell ref="I63:I64"/>
    <mergeCell ref="I68:I70"/>
    <mergeCell ref="I214:I215"/>
    <mergeCell ref="I285:I288"/>
    <mergeCell ref="I302:I304"/>
  </mergeCells>
  <pageMargins left="0.38" right="0.2" top="0.28000000000000003" bottom="0.2" header="0.2" footer="0.2"/>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topLeftCell="A85" workbookViewId="0">
      <selection activeCell="K71" sqref="K71"/>
    </sheetView>
  </sheetViews>
  <sheetFormatPr defaultColWidth="8.88671875" defaultRowHeight="19.2" x14ac:dyDescent="0.25"/>
  <cols>
    <col min="1" max="1" width="5" style="316" customWidth="1"/>
    <col min="2" max="2" width="38.33203125" style="317" customWidth="1"/>
    <col min="3" max="3" width="22.5546875" style="317" customWidth="1"/>
    <col min="4" max="4" width="11.5546875" style="318" customWidth="1"/>
    <col min="5" max="5" width="12.88671875" style="316" customWidth="1"/>
    <col min="6" max="6" width="15.5546875" style="317" hidden="1" customWidth="1"/>
    <col min="7" max="7" width="19.6640625" style="317" customWidth="1"/>
    <col min="8" max="8" width="19.44140625" style="317" customWidth="1"/>
    <col min="9" max="9" width="27.109375" style="319" customWidth="1"/>
    <col min="10" max="256" width="8.88671875" style="273"/>
    <col min="257" max="257" width="5" style="273" customWidth="1"/>
    <col min="258" max="258" width="28.88671875" style="273" customWidth="1"/>
    <col min="259" max="259" width="28.6640625" style="273" customWidth="1"/>
    <col min="260" max="260" width="14.109375" style="273" bestFit="1" customWidth="1"/>
    <col min="261" max="261" width="13.44140625" style="273" customWidth="1"/>
    <col min="262" max="262" width="32.5546875" style="273" customWidth="1"/>
    <col min="263" max="263" width="25.109375" style="273" customWidth="1"/>
    <col min="264" max="264" width="34.33203125" style="273" customWidth="1"/>
    <col min="265" max="265" width="9.33203125" style="273" bestFit="1" customWidth="1"/>
    <col min="266" max="512" width="8.88671875" style="273"/>
    <col min="513" max="513" width="5" style="273" customWidth="1"/>
    <col min="514" max="514" width="28.88671875" style="273" customWidth="1"/>
    <col min="515" max="515" width="28.6640625" style="273" customWidth="1"/>
    <col min="516" max="516" width="14.109375" style="273" bestFit="1" customWidth="1"/>
    <col min="517" max="517" width="13.44140625" style="273" customWidth="1"/>
    <col min="518" max="518" width="32.5546875" style="273" customWidth="1"/>
    <col min="519" max="519" width="25.109375" style="273" customWidth="1"/>
    <col min="520" max="520" width="34.33203125" style="273" customWidth="1"/>
    <col min="521" max="521" width="9.33203125" style="273" bestFit="1" customWidth="1"/>
    <col min="522" max="768" width="8.88671875" style="273"/>
    <col min="769" max="769" width="5" style="273" customWidth="1"/>
    <col min="770" max="770" width="28.88671875" style="273" customWidth="1"/>
    <col min="771" max="771" width="28.6640625" style="273" customWidth="1"/>
    <col min="772" max="772" width="14.109375" style="273" bestFit="1" customWidth="1"/>
    <col min="773" max="773" width="13.44140625" style="273" customWidth="1"/>
    <col min="774" max="774" width="32.5546875" style="273" customWidth="1"/>
    <col min="775" max="775" width="25.109375" style="273" customWidth="1"/>
    <col min="776" max="776" width="34.33203125" style="273" customWidth="1"/>
    <col min="777" max="777" width="9.33203125" style="273" bestFit="1" customWidth="1"/>
    <col min="778" max="1024" width="8.88671875" style="273"/>
    <col min="1025" max="1025" width="5" style="273" customWidth="1"/>
    <col min="1026" max="1026" width="28.88671875" style="273" customWidth="1"/>
    <col min="1027" max="1027" width="28.6640625" style="273" customWidth="1"/>
    <col min="1028" max="1028" width="14.109375" style="273" bestFit="1" customWidth="1"/>
    <col min="1029" max="1029" width="13.44140625" style="273" customWidth="1"/>
    <col min="1030" max="1030" width="32.5546875" style="273" customWidth="1"/>
    <col min="1031" max="1031" width="25.109375" style="273" customWidth="1"/>
    <col min="1032" max="1032" width="34.33203125" style="273" customWidth="1"/>
    <col min="1033" max="1033" width="9.33203125" style="273" bestFit="1" customWidth="1"/>
    <col min="1034" max="1280" width="8.88671875" style="273"/>
    <col min="1281" max="1281" width="5" style="273" customWidth="1"/>
    <col min="1282" max="1282" width="28.88671875" style="273" customWidth="1"/>
    <col min="1283" max="1283" width="28.6640625" style="273" customWidth="1"/>
    <col min="1284" max="1284" width="14.109375" style="273" bestFit="1" customWidth="1"/>
    <col min="1285" max="1285" width="13.44140625" style="273" customWidth="1"/>
    <col min="1286" max="1286" width="32.5546875" style="273" customWidth="1"/>
    <col min="1287" max="1287" width="25.109375" style="273" customWidth="1"/>
    <col min="1288" max="1288" width="34.33203125" style="273" customWidth="1"/>
    <col min="1289" max="1289" width="9.33203125" style="273" bestFit="1" customWidth="1"/>
    <col min="1290" max="1536" width="8.88671875" style="273"/>
    <col min="1537" max="1537" width="5" style="273" customWidth="1"/>
    <col min="1538" max="1538" width="28.88671875" style="273" customWidth="1"/>
    <col min="1539" max="1539" width="28.6640625" style="273" customWidth="1"/>
    <col min="1540" max="1540" width="14.109375" style="273" bestFit="1" customWidth="1"/>
    <col min="1541" max="1541" width="13.44140625" style="273" customWidth="1"/>
    <col min="1542" max="1542" width="32.5546875" style="273" customWidth="1"/>
    <col min="1543" max="1543" width="25.109375" style="273" customWidth="1"/>
    <col min="1544" max="1544" width="34.33203125" style="273" customWidth="1"/>
    <col min="1545" max="1545" width="9.33203125" style="273" bestFit="1" customWidth="1"/>
    <col min="1546" max="1792" width="8.88671875" style="273"/>
    <col min="1793" max="1793" width="5" style="273" customWidth="1"/>
    <col min="1794" max="1794" width="28.88671875" style="273" customWidth="1"/>
    <col min="1795" max="1795" width="28.6640625" style="273" customWidth="1"/>
    <col min="1796" max="1796" width="14.109375" style="273" bestFit="1" customWidth="1"/>
    <col min="1797" max="1797" width="13.44140625" style="273" customWidth="1"/>
    <col min="1798" max="1798" width="32.5546875" style="273" customWidth="1"/>
    <col min="1799" max="1799" width="25.109375" style="273" customWidth="1"/>
    <col min="1800" max="1800" width="34.33203125" style="273" customWidth="1"/>
    <col min="1801" max="1801" width="9.33203125" style="273" bestFit="1" customWidth="1"/>
    <col min="1802" max="2048" width="8.88671875" style="273"/>
    <col min="2049" max="2049" width="5" style="273" customWidth="1"/>
    <col min="2050" max="2050" width="28.88671875" style="273" customWidth="1"/>
    <col min="2051" max="2051" width="28.6640625" style="273" customWidth="1"/>
    <col min="2052" max="2052" width="14.109375" style="273" bestFit="1" customWidth="1"/>
    <col min="2053" max="2053" width="13.44140625" style="273" customWidth="1"/>
    <col min="2054" max="2054" width="32.5546875" style="273" customWidth="1"/>
    <col min="2055" max="2055" width="25.109375" style="273" customWidth="1"/>
    <col min="2056" max="2056" width="34.33203125" style="273" customWidth="1"/>
    <col min="2057" max="2057" width="9.33203125" style="273" bestFit="1" customWidth="1"/>
    <col min="2058" max="2304" width="8.88671875" style="273"/>
    <col min="2305" max="2305" width="5" style="273" customWidth="1"/>
    <col min="2306" max="2306" width="28.88671875" style="273" customWidth="1"/>
    <col min="2307" max="2307" width="28.6640625" style="273" customWidth="1"/>
    <col min="2308" max="2308" width="14.109375" style="273" bestFit="1" customWidth="1"/>
    <col min="2309" max="2309" width="13.44140625" style="273" customWidth="1"/>
    <col min="2310" max="2310" width="32.5546875" style="273" customWidth="1"/>
    <col min="2311" max="2311" width="25.109375" style="273" customWidth="1"/>
    <col min="2312" max="2312" width="34.33203125" style="273" customWidth="1"/>
    <col min="2313" max="2313" width="9.33203125" style="273" bestFit="1" customWidth="1"/>
    <col min="2314" max="2560" width="8.88671875" style="273"/>
    <col min="2561" max="2561" width="5" style="273" customWidth="1"/>
    <col min="2562" max="2562" width="28.88671875" style="273" customWidth="1"/>
    <col min="2563" max="2563" width="28.6640625" style="273" customWidth="1"/>
    <col min="2564" max="2564" width="14.109375" style="273" bestFit="1" customWidth="1"/>
    <col min="2565" max="2565" width="13.44140625" style="273" customWidth="1"/>
    <col min="2566" max="2566" width="32.5546875" style="273" customWidth="1"/>
    <col min="2567" max="2567" width="25.109375" style="273" customWidth="1"/>
    <col min="2568" max="2568" width="34.33203125" style="273" customWidth="1"/>
    <col min="2569" max="2569" width="9.33203125" style="273" bestFit="1" customWidth="1"/>
    <col min="2570" max="2816" width="8.88671875" style="273"/>
    <col min="2817" max="2817" width="5" style="273" customWidth="1"/>
    <col min="2818" max="2818" width="28.88671875" style="273" customWidth="1"/>
    <col min="2819" max="2819" width="28.6640625" style="273" customWidth="1"/>
    <col min="2820" max="2820" width="14.109375" style="273" bestFit="1" customWidth="1"/>
    <col min="2821" max="2821" width="13.44140625" style="273" customWidth="1"/>
    <col min="2822" max="2822" width="32.5546875" style="273" customWidth="1"/>
    <col min="2823" max="2823" width="25.109375" style="273" customWidth="1"/>
    <col min="2824" max="2824" width="34.33203125" style="273" customWidth="1"/>
    <col min="2825" max="2825" width="9.33203125" style="273" bestFit="1" customWidth="1"/>
    <col min="2826" max="3072" width="8.88671875" style="273"/>
    <col min="3073" max="3073" width="5" style="273" customWidth="1"/>
    <col min="3074" max="3074" width="28.88671875" style="273" customWidth="1"/>
    <col min="3075" max="3075" width="28.6640625" style="273" customWidth="1"/>
    <col min="3076" max="3076" width="14.109375" style="273" bestFit="1" customWidth="1"/>
    <col min="3077" max="3077" width="13.44140625" style="273" customWidth="1"/>
    <col min="3078" max="3078" width="32.5546875" style="273" customWidth="1"/>
    <col min="3079" max="3079" width="25.109375" style="273" customWidth="1"/>
    <col min="3080" max="3080" width="34.33203125" style="273" customWidth="1"/>
    <col min="3081" max="3081" width="9.33203125" style="273" bestFit="1" customWidth="1"/>
    <col min="3082" max="3328" width="8.88671875" style="273"/>
    <col min="3329" max="3329" width="5" style="273" customWidth="1"/>
    <col min="3330" max="3330" width="28.88671875" style="273" customWidth="1"/>
    <col min="3331" max="3331" width="28.6640625" style="273" customWidth="1"/>
    <col min="3332" max="3332" width="14.109375" style="273" bestFit="1" customWidth="1"/>
    <col min="3333" max="3333" width="13.44140625" style="273" customWidth="1"/>
    <col min="3334" max="3334" width="32.5546875" style="273" customWidth="1"/>
    <col min="3335" max="3335" width="25.109375" style="273" customWidth="1"/>
    <col min="3336" max="3336" width="34.33203125" style="273" customWidth="1"/>
    <col min="3337" max="3337" width="9.33203125" style="273" bestFit="1" customWidth="1"/>
    <col min="3338" max="3584" width="8.88671875" style="273"/>
    <col min="3585" max="3585" width="5" style="273" customWidth="1"/>
    <col min="3586" max="3586" width="28.88671875" style="273" customWidth="1"/>
    <col min="3587" max="3587" width="28.6640625" style="273" customWidth="1"/>
    <col min="3588" max="3588" width="14.109375" style="273" bestFit="1" customWidth="1"/>
    <col min="3589" max="3589" width="13.44140625" style="273" customWidth="1"/>
    <col min="3590" max="3590" width="32.5546875" style="273" customWidth="1"/>
    <col min="3591" max="3591" width="25.109375" style="273" customWidth="1"/>
    <col min="3592" max="3592" width="34.33203125" style="273" customWidth="1"/>
    <col min="3593" max="3593" width="9.33203125" style="273" bestFit="1" customWidth="1"/>
    <col min="3594" max="3840" width="8.88671875" style="273"/>
    <col min="3841" max="3841" width="5" style="273" customWidth="1"/>
    <col min="3842" max="3842" width="28.88671875" style="273" customWidth="1"/>
    <col min="3843" max="3843" width="28.6640625" style="273" customWidth="1"/>
    <col min="3844" max="3844" width="14.109375" style="273" bestFit="1" customWidth="1"/>
    <col min="3845" max="3845" width="13.44140625" style="273" customWidth="1"/>
    <col min="3846" max="3846" width="32.5546875" style="273" customWidth="1"/>
    <col min="3847" max="3847" width="25.109375" style="273" customWidth="1"/>
    <col min="3848" max="3848" width="34.33203125" style="273" customWidth="1"/>
    <col min="3849" max="3849" width="9.33203125" style="273" bestFit="1" customWidth="1"/>
    <col min="3850" max="4096" width="8.88671875" style="273"/>
    <col min="4097" max="4097" width="5" style="273" customWidth="1"/>
    <col min="4098" max="4098" width="28.88671875" style="273" customWidth="1"/>
    <col min="4099" max="4099" width="28.6640625" style="273" customWidth="1"/>
    <col min="4100" max="4100" width="14.109375" style="273" bestFit="1" customWidth="1"/>
    <col min="4101" max="4101" width="13.44140625" style="273" customWidth="1"/>
    <col min="4102" max="4102" width="32.5546875" style="273" customWidth="1"/>
    <col min="4103" max="4103" width="25.109375" style="273" customWidth="1"/>
    <col min="4104" max="4104" width="34.33203125" style="273" customWidth="1"/>
    <col min="4105" max="4105" width="9.33203125" style="273" bestFit="1" customWidth="1"/>
    <col min="4106" max="4352" width="8.88671875" style="273"/>
    <col min="4353" max="4353" width="5" style="273" customWidth="1"/>
    <col min="4354" max="4354" width="28.88671875" style="273" customWidth="1"/>
    <col min="4355" max="4355" width="28.6640625" style="273" customWidth="1"/>
    <col min="4356" max="4356" width="14.109375" style="273" bestFit="1" customWidth="1"/>
    <col min="4357" max="4357" width="13.44140625" style="273" customWidth="1"/>
    <col min="4358" max="4358" width="32.5546875" style="273" customWidth="1"/>
    <col min="4359" max="4359" width="25.109375" style="273" customWidth="1"/>
    <col min="4360" max="4360" width="34.33203125" style="273" customWidth="1"/>
    <col min="4361" max="4361" width="9.33203125" style="273" bestFit="1" customWidth="1"/>
    <col min="4362" max="4608" width="8.88671875" style="273"/>
    <col min="4609" max="4609" width="5" style="273" customWidth="1"/>
    <col min="4610" max="4610" width="28.88671875" style="273" customWidth="1"/>
    <col min="4611" max="4611" width="28.6640625" style="273" customWidth="1"/>
    <col min="4612" max="4612" width="14.109375" style="273" bestFit="1" customWidth="1"/>
    <col min="4613" max="4613" width="13.44140625" style="273" customWidth="1"/>
    <col min="4614" max="4614" width="32.5546875" style="273" customWidth="1"/>
    <col min="4615" max="4615" width="25.109375" style="273" customWidth="1"/>
    <col min="4616" max="4616" width="34.33203125" style="273" customWidth="1"/>
    <col min="4617" max="4617" width="9.33203125" style="273" bestFit="1" customWidth="1"/>
    <col min="4618" max="4864" width="8.88671875" style="273"/>
    <col min="4865" max="4865" width="5" style="273" customWidth="1"/>
    <col min="4866" max="4866" width="28.88671875" style="273" customWidth="1"/>
    <col min="4867" max="4867" width="28.6640625" style="273" customWidth="1"/>
    <col min="4868" max="4868" width="14.109375" style="273" bestFit="1" customWidth="1"/>
    <col min="4869" max="4869" width="13.44140625" style="273" customWidth="1"/>
    <col min="4870" max="4870" width="32.5546875" style="273" customWidth="1"/>
    <col min="4871" max="4871" width="25.109375" style="273" customWidth="1"/>
    <col min="4872" max="4872" width="34.33203125" style="273" customWidth="1"/>
    <col min="4873" max="4873" width="9.33203125" style="273" bestFit="1" customWidth="1"/>
    <col min="4874" max="5120" width="8.88671875" style="273"/>
    <col min="5121" max="5121" width="5" style="273" customWidth="1"/>
    <col min="5122" max="5122" width="28.88671875" style="273" customWidth="1"/>
    <col min="5123" max="5123" width="28.6640625" style="273" customWidth="1"/>
    <col min="5124" max="5124" width="14.109375" style="273" bestFit="1" customWidth="1"/>
    <col min="5125" max="5125" width="13.44140625" style="273" customWidth="1"/>
    <col min="5126" max="5126" width="32.5546875" style="273" customWidth="1"/>
    <col min="5127" max="5127" width="25.109375" style="273" customWidth="1"/>
    <col min="5128" max="5128" width="34.33203125" style="273" customWidth="1"/>
    <col min="5129" max="5129" width="9.33203125" style="273" bestFit="1" customWidth="1"/>
    <col min="5130" max="5376" width="8.88671875" style="273"/>
    <col min="5377" max="5377" width="5" style="273" customWidth="1"/>
    <col min="5378" max="5378" width="28.88671875" style="273" customWidth="1"/>
    <col min="5379" max="5379" width="28.6640625" style="273" customWidth="1"/>
    <col min="5380" max="5380" width="14.109375" style="273" bestFit="1" customWidth="1"/>
    <col min="5381" max="5381" width="13.44140625" style="273" customWidth="1"/>
    <col min="5382" max="5382" width="32.5546875" style="273" customWidth="1"/>
    <col min="5383" max="5383" width="25.109375" style="273" customWidth="1"/>
    <col min="5384" max="5384" width="34.33203125" style="273" customWidth="1"/>
    <col min="5385" max="5385" width="9.33203125" style="273" bestFit="1" customWidth="1"/>
    <col min="5386" max="5632" width="8.88671875" style="273"/>
    <col min="5633" max="5633" width="5" style="273" customWidth="1"/>
    <col min="5634" max="5634" width="28.88671875" style="273" customWidth="1"/>
    <col min="5635" max="5635" width="28.6640625" style="273" customWidth="1"/>
    <col min="5636" max="5636" width="14.109375" style="273" bestFit="1" customWidth="1"/>
    <col min="5637" max="5637" width="13.44140625" style="273" customWidth="1"/>
    <col min="5638" max="5638" width="32.5546875" style="273" customWidth="1"/>
    <col min="5639" max="5639" width="25.109375" style="273" customWidth="1"/>
    <col min="5640" max="5640" width="34.33203125" style="273" customWidth="1"/>
    <col min="5641" max="5641" width="9.33203125" style="273" bestFit="1" customWidth="1"/>
    <col min="5642" max="5888" width="8.88671875" style="273"/>
    <col min="5889" max="5889" width="5" style="273" customWidth="1"/>
    <col min="5890" max="5890" width="28.88671875" style="273" customWidth="1"/>
    <col min="5891" max="5891" width="28.6640625" style="273" customWidth="1"/>
    <col min="5892" max="5892" width="14.109375" style="273" bestFit="1" customWidth="1"/>
    <col min="5893" max="5893" width="13.44140625" style="273" customWidth="1"/>
    <col min="5894" max="5894" width="32.5546875" style="273" customWidth="1"/>
    <col min="5895" max="5895" width="25.109375" style="273" customWidth="1"/>
    <col min="5896" max="5896" width="34.33203125" style="273" customWidth="1"/>
    <col min="5897" max="5897" width="9.33203125" style="273" bestFit="1" customWidth="1"/>
    <col min="5898" max="6144" width="8.88671875" style="273"/>
    <col min="6145" max="6145" width="5" style="273" customWidth="1"/>
    <col min="6146" max="6146" width="28.88671875" style="273" customWidth="1"/>
    <col min="6147" max="6147" width="28.6640625" style="273" customWidth="1"/>
    <col min="6148" max="6148" width="14.109375" style="273" bestFit="1" customWidth="1"/>
    <col min="6149" max="6149" width="13.44140625" style="273" customWidth="1"/>
    <col min="6150" max="6150" width="32.5546875" style="273" customWidth="1"/>
    <col min="6151" max="6151" width="25.109375" style="273" customWidth="1"/>
    <col min="6152" max="6152" width="34.33203125" style="273" customWidth="1"/>
    <col min="6153" max="6153" width="9.33203125" style="273" bestFit="1" customWidth="1"/>
    <col min="6154" max="6400" width="8.88671875" style="273"/>
    <col min="6401" max="6401" width="5" style="273" customWidth="1"/>
    <col min="6402" max="6402" width="28.88671875" style="273" customWidth="1"/>
    <col min="6403" max="6403" width="28.6640625" style="273" customWidth="1"/>
    <col min="6404" max="6404" width="14.109375" style="273" bestFit="1" customWidth="1"/>
    <col min="6405" max="6405" width="13.44140625" style="273" customWidth="1"/>
    <col min="6406" max="6406" width="32.5546875" style="273" customWidth="1"/>
    <col min="6407" max="6407" width="25.109375" style="273" customWidth="1"/>
    <col min="6408" max="6408" width="34.33203125" style="273" customWidth="1"/>
    <col min="6409" max="6409" width="9.33203125" style="273" bestFit="1" customWidth="1"/>
    <col min="6410" max="6656" width="8.88671875" style="273"/>
    <col min="6657" max="6657" width="5" style="273" customWidth="1"/>
    <col min="6658" max="6658" width="28.88671875" style="273" customWidth="1"/>
    <col min="6659" max="6659" width="28.6640625" style="273" customWidth="1"/>
    <col min="6660" max="6660" width="14.109375" style="273" bestFit="1" customWidth="1"/>
    <col min="6661" max="6661" width="13.44140625" style="273" customWidth="1"/>
    <col min="6662" max="6662" width="32.5546875" style="273" customWidth="1"/>
    <col min="6663" max="6663" width="25.109375" style="273" customWidth="1"/>
    <col min="6664" max="6664" width="34.33203125" style="273" customWidth="1"/>
    <col min="6665" max="6665" width="9.33203125" style="273" bestFit="1" customWidth="1"/>
    <col min="6666" max="6912" width="8.88671875" style="273"/>
    <col min="6913" max="6913" width="5" style="273" customWidth="1"/>
    <col min="6914" max="6914" width="28.88671875" style="273" customWidth="1"/>
    <col min="6915" max="6915" width="28.6640625" style="273" customWidth="1"/>
    <col min="6916" max="6916" width="14.109375" style="273" bestFit="1" customWidth="1"/>
    <col min="6917" max="6917" width="13.44140625" style="273" customWidth="1"/>
    <col min="6918" max="6918" width="32.5546875" style="273" customWidth="1"/>
    <col min="6919" max="6919" width="25.109375" style="273" customWidth="1"/>
    <col min="6920" max="6920" width="34.33203125" style="273" customWidth="1"/>
    <col min="6921" max="6921" width="9.33203125" style="273" bestFit="1" customWidth="1"/>
    <col min="6922" max="7168" width="8.88671875" style="273"/>
    <col min="7169" max="7169" width="5" style="273" customWidth="1"/>
    <col min="7170" max="7170" width="28.88671875" style="273" customWidth="1"/>
    <col min="7171" max="7171" width="28.6640625" style="273" customWidth="1"/>
    <col min="7172" max="7172" width="14.109375" style="273" bestFit="1" customWidth="1"/>
    <col min="7173" max="7173" width="13.44140625" style="273" customWidth="1"/>
    <col min="7174" max="7174" width="32.5546875" style="273" customWidth="1"/>
    <col min="7175" max="7175" width="25.109375" style="273" customWidth="1"/>
    <col min="7176" max="7176" width="34.33203125" style="273" customWidth="1"/>
    <col min="7177" max="7177" width="9.33203125" style="273" bestFit="1" customWidth="1"/>
    <col min="7178" max="7424" width="8.88671875" style="273"/>
    <col min="7425" max="7425" width="5" style="273" customWidth="1"/>
    <col min="7426" max="7426" width="28.88671875" style="273" customWidth="1"/>
    <col min="7427" max="7427" width="28.6640625" style="273" customWidth="1"/>
    <col min="7428" max="7428" width="14.109375" style="273" bestFit="1" customWidth="1"/>
    <col min="7429" max="7429" width="13.44140625" style="273" customWidth="1"/>
    <col min="7430" max="7430" width="32.5546875" style="273" customWidth="1"/>
    <col min="7431" max="7431" width="25.109375" style="273" customWidth="1"/>
    <col min="7432" max="7432" width="34.33203125" style="273" customWidth="1"/>
    <col min="7433" max="7433" width="9.33203125" style="273" bestFit="1" customWidth="1"/>
    <col min="7434" max="7680" width="8.88671875" style="273"/>
    <col min="7681" max="7681" width="5" style="273" customWidth="1"/>
    <col min="7682" max="7682" width="28.88671875" style="273" customWidth="1"/>
    <col min="7683" max="7683" width="28.6640625" style="273" customWidth="1"/>
    <col min="7684" max="7684" width="14.109375" style="273" bestFit="1" customWidth="1"/>
    <col min="7685" max="7685" width="13.44140625" style="273" customWidth="1"/>
    <col min="7686" max="7686" width="32.5546875" style="273" customWidth="1"/>
    <col min="7687" max="7687" width="25.109375" style="273" customWidth="1"/>
    <col min="7688" max="7688" width="34.33203125" style="273" customWidth="1"/>
    <col min="7689" max="7689" width="9.33203125" style="273" bestFit="1" customWidth="1"/>
    <col min="7690" max="7936" width="8.88671875" style="273"/>
    <col min="7937" max="7937" width="5" style="273" customWidth="1"/>
    <col min="7938" max="7938" width="28.88671875" style="273" customWidth="1"/>
    <col min="7939" max="7939" width="28.6640625" style="273" customWidth="1"/>
    <col min="7940" max="7940" width="14.109375" style="273" bestFit="1" customWidth="1"/>
    <col min="7941" max="7941" width="13.44140625" style="273" customWidth="1"/>
    <col min="7942" max="7942" width="32.5546875" style="273" customWidth="1"/>
    <col min="7943" max="7943" width="25.109375" style="273" customWidth="1"/>
    <col min="7944" max="7944" width="34.33203125" style="273" customWidth="1"/>
    <col min="7945" max="7945" width="9.33203125" style="273" bestFit="1" customWidth="1"/>
    <col min="7946" max="8192" width="8.88671875" style="273"/>
    <col min="8193" max="8193" width="5" style="273" customWidth="1"/>
    <col min="8194" max="8194" width="28.88671875" style="273" customWidth="1"/>
    <col min="8195" max="8195" width="28.6640625" style="273" customWidth="1"/>
    <col min="8196" max="8196" width="14.109375" style="273" bestFit="1" customWidth="1"/>
    <col min="8197" max="8197" width="13.44140625" style="273" customWidth="1"/>
    <col min="8198" max="8198" width="32.5546875" style="273" customWidth="1"/>
    <col min="8199" max="8199" width="25.109375" style="273" customWidth="1"/>
    <col min="8200" max="8200" width="34.33203125" style="273" customWidth="1"/>
    <col min="8201" max="8201" width="9.33203125" style="273" bestFit="1" customWidth="1"/>
    <col min="8202" max="8448" width="8.88671875" style="273"/>
    <col min="8449" max="8449" width="5" style="273" customWidth="1"/>
    <col min="8450" max="8450" width="28.88671875" style="273" customWidth="1"/>
    <col min="8451" max="8451" width="28.6640625" style="273" customWidth="1"/>
    <col min="8452" max="8452" width="14.109375" style="273" bestFit="1" customWidth="1"/>
    <col min="8453" max="8453" width="13.44140625" style="273" customWidth="1"/>
    <col min="8454" max="8454" width="32.5546875" style="273" customWidth="1"/>
    <col min="8455" max="8455" width="25.109375" style="273" customWidth="1"/>
    <col min="8456" max="8456" width="34.33203125" style="273" customWidth="1"/>
    <col min="8457" max="8457" width="9.33203125" style="273" bestFit="1" customWidth="1"/>
    <col min="8458" max="8704" width="8.88671875" style="273"/>
    <col min="8705" max="8705" width="5" style="273" customWidth="1"/>
    <col min="8706" max="8706" width="28.88671875" style="273" customWidth="1"/>
    <col min="8707" max="8707" width="28.6640625" style="273" customWidth="1"/>
    <col min="8708" max="8708" width="14.109375" style="273" bestFit="1" customWidth="1"/>
    <col min="8709" max="8709" width="13.44140625" style="273" customWidth="1"/>
    <col min="8710" max="8710" width="32.5546875" style="273" customWidth="1"/>
    <col min="8711" max="8711" width="25.109375" style="273" customWidth="1"/>
    <col min="8712" max="8712" width="34.33203125" style="273" customWidth="1"/>
    <col min="8713" max="8713" width="9.33203125" style="273" bestFit="1" customWidth="1"/>
    <col min="8714" max="8960" width="8.88671875" style="273"/>
    <col min="8961" max="8961" width="5" style="273" customWidth="1"/>
    <col min="8962" max="8962" width="28.88671875" style="273" customWidth="1"/>
    <col min="8963" max="8963" width="28.6640625" style="273" customWidth="1"/>
    <col min="8964" max="8964" width="14.109375" style="273" bestFit="1" customWidth="1"/>
    <col min="8965" max="8965" width="13.44140625" style="273" customWidth="1"/>
    <col min="8966" max="8966" width="32.5546875" style="273" customWidth="1"/>
    <col min="8967" max="8967" width="25.109375" style="273" customWidth="1"/>
    <col min="8968" max="8968" width="34.33203125" style="273" customWidth="1"/>
    <col min="8969" max="8969" width="9.33203125" style="273" bestFit="1" customWidth="1"/>
    <col min="8970" max="9216" width="8.88671875" style="273"/>
    <col min="9217" max="9217" width="5" style="273" customWidth="1"/>
    <col min="9218" max="9218" width="28.88671875" style="273" customWidth="1"/>
    <col min="9219" max="9219" width="28.6640625" style="273" customWidth="1"/>
    <col min="9220" max="9220" width="14.109375" style="273" bestFit="1" customWidth="1"/>
    <col min="9221" max="9221" width="13.44140625" style="273" customWidth="1"/>
    <col min="9222" max="9222" width="32.5546875" style="273" customWidth="1"/>
    <col min="9223" max="9223" width="25.109375" style="273" customWidth="1"/>
    <col min="9224" max="9224" width="34.33203125" style="273" customWidth="1"/>
    <col min="9225" max="9225" width="9.33203125" style="273" bestFit="1" customWidth="1"/>
    <col min="9226" max="9472" width="8.88671875" style="273"/>
    <col min="9473" max="9473" width="5" style="273" customWidth="1"/>
    <col min="9474" max="9474" width="28.88671875" style="273" customWidth="1"/>
    <col min="9475" max="9475" width="28.6640625" style="273" customWidth="1"/>
    <col min="9476" max="9476" width="14.109375" style="273" bestFit="1" customWidth="1"/>
    <col min="9477" max="9477" width="13.44140625" style="273" customWidth="1"/>
    <col min="9478" max="9478" width="32.5546875" style="273" customWidth="1"/>
    <col min="9479" max="9479" width="25.109375" style="273" customWidth="1"/>
    <col min="9480" max="9480" width="34.33203125" style="273" customWidth="1"/>
    <col min="9481" max="9481" width="9.33203125" style="273" bestFit="1" customWidth="1"/>
    <col min="9482" max="9728" width="8.88671875" style="273"/>
    <col min="9729" max="9729" width="5" style="273" customWidth="1"/>
    <col min="9730" max="9730" width="28.88671875" style="273" customWidth="1"/>
    <col min="9731" max="9731" width="28.6640625" style="273" customWidth="1"/>
    <col min="9732" max="9732" width="14.109375" style="273" bestFit="1" customWidth="1"/>
    <col min="9733" max="9733" width="13.44140625" style="273" customWidth="1"/>
    <col min="9734" max="9734" width="32.5546875" style="273" customWidth="1"/>
    <col min="9735" max="9735" width="25.109375" style="273" customWidth="1"/>
    <col min="9736" max="9736" width="34.33203125" style="273" customWidth="1"/>
    <col min="9737" max="9737" width="9.33203125" style="273" bestFit="1" customWidth="1"/>
    <col min="9738" max="9984" width="8.88671875" style="273"/>
    <col min="9985" max="9985" width="5" style="273" customWidth="1"/>
    <col min="9986" max="9986" width="28.88671875" style="273" customWidth="1"/>
    <col min="9987" max="9987" width="28.6640625" style="273" customWidth="1"/>
    <col min="9988" max="9988" width="14.109375" style="273" bestFit="1" customWidth="1"/>
    <col min="9989" max="9989" width="13.44140625" style="273" customWidth="1"/>
    <col min="9990" max="9990" width="32.5546875" style="273" customWidth="1"/>
    <col min="9991" max="9991" width="25.109375" style="273" customWidth="1"/>
    <col min="9992" max="9992" width="34.33203125" style="273" customWidth="1"/>
    <col min="9993" max="9993" width="9.33203125" style="273" bestFit="1" customWidth="1"/>
    <col min="9994" max="10240" width="8.88671875" style="273"/>
    <col min="10241" max="10241" width="5" style="273" customWidth="1"/>
    <col min="10242" max="10242" width="28.88671875" style="273" customWidth="1"/>
    <col min="10243" max="10243" width="28.6640625" style="273" customWidth="1"/>
    <col min="10244" max="10244" width="14.109375" style="273" bestFit="1" customWidth="1"/>
    <col min="10245" max="10245" width="13.44140625" style="273" customWidth="1"/>
    <col min="10246" max="10246" width="32.5546875" style="273" customWidth="1"/>
    <col min="10247" max="10247" width="25.109375" style="273" customWidth="1"/>
    <col min="10248" max="10248" width="34.33203125" style="273" customWidth="1"/>
    <col min="10249" max="10249" width="9.33203125" style="273" bestFit="1" customWidth="1"/>
    <col min="10250" max="10496" width="8.88671875" style="273"/>
    <col min="10497" max="10497" width="5" style="273" customWidth="1"/>
    <col min="10498" max="10498" width="28.88671875" style="273" customWidth="1"/>
    <col min="10499" max="10499" width="28.6640625" style="273" customWidth="1"/>
    <col min="10500" max="10500" width="14.109375" style="273" bestFit="1" customWidth="1"/>
    <col min="10501" max="10501" width="13.44140625" style="273" customWidth="1"/>
    <col min="10502" max="10502" width="32.5546875" style="273" customWidth="1"/>
    <col min="10503" max="10503" width="25.109375" style="273" customWidth="1"/>
    <col min="10504" max="10504" width="34.33203125" style="273" customWidth="1"/>
    <col min="10505" max="10505" width="9.33203125" style="273" bestFit="1" customWidth="1"/>
    <col min="10506" max="10752" width="8.88671875" style="273"/>
    <col min="10753" max="10753" width="5" style="273" customWidth="1"/>
    <col min="10754" max="10754" width="28.88671875" style="273" customWidth="1"/>
    <col min="10755" max="10755" width="28.6640625" style="273" customWidth="1"/>
    <col min="10756" max="10756" width="14.109375" style="273" bestFit="1" customWidth="1"/>
    <col min="10757" max="10757" width="13.44140625" style="273" customWidth="1"/>
    <col min="10758" max="10758" width="32.5546875" style="273" customWidth="1"/>
    <col min="10759" max="10759" width="25.109375" style="273" customWidth="1"/>
    <col min="10760" max="10760" width="34.33203125" style="273" customWidth="1"/>
    <col min="10761" max="10761" width="9.33203125" style="273" bestFit="1" customWidth="1"/>
    <col min="10762" max="11008" width="8.88671875" style="273"/>
    <col min="11009" max="11009" width="5" style="273" customWidth="1"/>
    <col min="11010" max="11010" width="28.88671875" style="273" customWidth="1"/>
    <col min="11011" max="11011" width="28.6640625" style="273" customWidth="1"/>
    <col min="11012" max="11012" width="14.109375" style="273" bestFit="1" customWidth="1"/>
    <col min="11013" max="11013" width="13.44140625" style="273" customWidth="1"/>
    <col min="11014" max="11014" width="32.5546875" style="273" customWidth="1"/>
    <col min="11015" max="11015" width="25.109375" style="273" customWidth="1"/>
    <col min="11016" max="11016" width="34.33203125" style="273" customWidth="1"/>
    <col min="11017" max="11017" width="9.33203125" style="273" bestFit="1" customWidth="1"/>
    <col min="11018" max="11264" width="8.88671875" style="273"/>
    <col min="11265" max="11265" width="5" style="273" customWidth="1"/>
    <col min="11266" max="11266" width="28.88671875" style="273" customWidth="1"/>
    <col min="11267" max="11267" width="28.6640625" style="273" customWidth="1"/>
    <col min="11268" max="11268" width="14.109375" style="273" bestFit="1" customWidth="1"/>
    <col min="11269" max="11269" width="13.44140625" style="273" customWidth="1"/>
    <col min="11270" max="11270" width="32.5546875" style="273" customWidth="1"/>
    <col min="11271" max="11271" width="25.109375" style="273" customWidth="1"/>
    <col min="11272" max="11272" width="34.33203125" style="273" customWidth="1"/>
    <col min="11273" max="11273" width="9.33203125" style="273" bestFit="1" customWidth="1"/>
    <col min="11274" max="11520" width="8.88671875" style="273"/>
    <col min="11521" max="11521" width="5" style="273" customWidth="1"/>
    <col min="11522" max="11522" width="28.88671875" style="273" customWidth="1"/>
    <col min="11523" max="11523" width="28.6640625" style="273" customWidth="1"/>
    <col min="11524" max="11524" width="14.109375" style="273" bestFit="1" customWidth="1"/>
    <col min="11525" max="11525" width="13.44140625" style="273" customWidth="1"/>
    <col min="11526" max="11526" width="32.5546875" style="273" customWidth="1"/>
    <col min="11527" max="11527" width="25.109375" style="273" customWidth="1"/>
    <col min="11528" max="11528" width="34.33203125" style="273" customWidth="1"/>
    <col min="11529" max="11529" width="9.33203125" style="273" bestFit="1" customWidth="1"/>
    <col min="11530" max="11776" width="8.88671875" style="273"/>
    <col min="11777" max="11777" width="5" style="273" customWidth="1"/>
    <col min="11778" max="11778" width="28.88671875" style="273" customWidth="1"/>
    <col min="11779" max="11779" width="28.6640625" style="273" customWidth="1"/>
    <col min="11780" max="11780" width="14.109375" style="273" bestFit="1" customWidth="1"/>
    <col min="11781" max="11781" width="13.44140625" style="273" customWidth="1"/>
    <col min="11782" max="11782" width="32.5546875" style="273" customWidth="1"/>
    <col min="11783" max="11783" width="25.109375" style="273" customWidth="1"/>
    <col min="11784" max="11784" width="34.33203125" style="273" customWidth="1"/>
    <col min="11785" max="11785" width="9.33203125" style="273" bestFit="1" customWidth="1"/>
    <col min="11786" max="12032" width="8.88671875" style="273"/>
    <col min="12033" max="12033" width="5" style="273" customWidth="1"/>
    <col min="12034" max="12034" width="28.88671875" style="273" customWidth="1"/>
    <col min="12035" max="12035" width="28.6640625" style="273" customWidth="1"/>
    <col min="12036" max="12036" width="14.109375" style="273" bestFit="1" customWidth="1"/>
    <col min="12037" max="12037" width="13.44140625" style="273" customWidth="1"/>
    <col min="12038" max="12038" width="32.5546875" style="273" customWidth="1"/>
    <col min="12039" max="12039" width="25.109375" style="273" customWidth="1"/>
    <col min="12040" max="12040" width="34.33203125" style="273" customWidth="1"/>
    <col min="12041" max="12041" width="9.33203125" style="273" bestFit="1" customWidth="1"/>
    <col min="12042" max="12288" width="8.88671875" style="273"/>
    <col min="12289" max="12289" width="5" style="273" customWidth="1"/>
    <col min="12290" max="12290" width="28.88671875" style="273" customWidth="1"/>
    <col min="12291" max="12291" width="28.6640625" style="273" customWidth="1"/>
    <col min="12292" max="12292" width="14.109375" style="273" bestFit="1" customWidth="1"/>
    <col min="12293" max="12293" width="13.44140625" style="273" customWidth="1"/>
    <col min="12294" max="12294" width="32.5546875" style="273" customWidth="1"/>
    <col min="12295" max="12295" width="25.109375" style="273" customWidth="1"/>
    <col min="12296" max="12296" width="34.33203125" style="273" customWidth="1"/>
    <col min="12297" max="12297" width="9.33203125" style="273" bestFit="1" customWidth="1"/>
    <col min="12298" max="12544" width="8.88671875" style="273"/>
    <col min="12545" max="12545" width="5" style="273" customWidth="1"/>
    <col min="12546" max="12546" width="28.88671875" style="273" customWidth="1"/>
    <col min="12547" max="12547" width="28.6640625" style="273" customWidth="1"/>
    <col min="12548" max="12548" width="14.109375" style="273" bestFit="1" customWidth="1"/>
    <col min="12549" max="12549" width="13.44140625" style="273" customWidth="1"/>
    <col min="12550" max="12550" width="32.5546875" style="273" customWidth="1"/>
    <col min="12551" max="12551" width="25.109375" style="273" customWidth="1"/>
    <col min="12552" max="12552" width="34.33203125" style="273" customWidth="1"/>
    <col min="12553" max="12553" width="9.33203125" style="273" bestFit="1" customWidth="1"/>
    <col min="12554" max="12800" width="8.88671875" style="273"/>
    <col min="12801" max="12801" width="5" style="273" customWidth="1"/>
    <col min="12802" max="12802" width="28.88671875" style="273" customWidth="1"/>
    <col min="12803" max="12803" width="28.6640625" style="273" customWidth="1"/>
    <col min="12804" max="12804" width="14.109375" style="273" bestFit="1" customWidth="1"/>
    <col min="12805" max="12805" width="13.44140625" style="273" customWidth="1"/>
    <col min="12806" max="12806" width="32.5546875" style="273" customWidth="1"/>
    <col min="12807" max="12807" width="25.109375" style="273" customWidth="1"/>
    <col min="12808" max="12808" width="34.33203125" style="273" customWidth="1"/>
    <col min="12809" max="12809" width="9.33203125" style="273" bestFit="1" customWidth="1"/>
    <col min="12810" max="13056" width="8.88671875" style="273"/>
    <col min="13057" max="13057" width="5" style="273" customWidth="1"/>
    <col min="13058" max="13058" width="28.88671875" style="273" customWidth="1"/>
    <col min="13059" max="13059" width="28.6640625" style="273" customWidth="1"/>
    <col min="13060" max="13060" width="14.109375" style="273" bestFit="1" customWidth="1"/>
    <col min="13061" max="13061" width="13.44140625" style="273" customWidth="1"/>
    <col min="13062" max="13062" width="32.5546875" style="273" customWidth="1"/>
    <col min="13063" max="13063" width="25.109375" style="273" customWidth="1"/>
    <col min="13064" max="13064" width="34.33203125" style="273" customWidth="1"/>
    <col min="13065" max="13065" width="9.33203125" style="273" bestFit="1" customWidth="1"/>
    <col min="13066" max="13312" width="8.88671875" style="273"/>
    <col min="13313" max="13313" width="5" style="273" customWidth="1"/>
    <col min="13314" max="13314" width="28.88671875" style="273" customWidth="1"/>
    <col min="13315" max="13315" width="28.6640625" style="273" customWidth="1"/>
    <col min="13316" max="13316" width="14.109375" style="273" bestFit="1" customWidth="1"/>
    <col min="13317" max="13317" width="13.44140625" style="273" customWidth="1"/>
    <col min="13318" max="13318" width="32.5546875" style="273" customWidth="1"/>
    <col min="13319" max="13319" width="25.109375" style="273" customWidth="1"/>
    <col min="13320" max="13320" width="34.33203125" style="273" customWidth="1"/>
    <col min="13321" max="13321" width="9.33203125" style="273" bestFit="1" customWidth="1"/>
    <col min="13322" max="13568" width="8.88671875" style="273"/>
    <col min="13569" max="13569" width="5" style="273" customWidth="1"/>
    <col min="13570" max="13570" width="28.88671875" style="273" customWidth="1"/>
    <col min="13571" max="13571" width="28.6640625" style="273" customWidth="1"/>
    <col min="13572" max="13572" width="14.109375" style="273" bestFit="1" customWidth="1"/>
    <col min="13573" max="13573" width="13.44140625" style="273" customWidth="1"/>
    <col min="13574" max="13574" width="32.5546875" style="273" customWidth="1"/>
    <col min="13575" max="13575" width="25.109375" style="273" customWidth="1"/>
    <col min="13576" max="13576" width="34.33203125" style="273" customWidth="1"/>
    <col min="13577" max="13577" width="9.33203125" style="273" bestFit="1" customWidth="1"/>
    <col min="13578" max="13824" width="8.88671875" style="273"/>
    <col min="13825" max="13825" width="5" style="273" customWidth="1"/>
    <col min="13826" max="13826" width="28.88671875" style="273" customWidth="1"/>
    <col min="13827" max="13827" width="28.6640625" style="273" customWidth="1"/>
    <col min="13828" max="13828" width="14.109375" style="273" bestFit="1" customWidth="1"/>
    <col min="13829" max="13829" width="13.44140625" style="273" customWidth="1"/>
    <col min="13830" max="13830" width="32.5546875" style="273" customWidth="1"/>
    <col min="13831" max="13831" width="25.109375" style="273" customWidth="1"/>
    <col min="13832" max="13832" width="34.33203125" style="273" customWidth="1"/>
    <col min="13833" max="13833" width="9.33203125" style="273" bestFit="1" customWidth="1"/>
    <col min="13834" max="14080" width="8.88671875" style="273"/>
    <col min="14081" max="14081" width="5" style="273" customWidth="1"/>
    <col min="14082" max="14082" width="28.88671875" style="273" customWidth="1"/>
    <col min="14083" max="14083" width="28.6640625" style="273" customWidth="1"/>
    <col min="14084" max="14084" width="14.109375" style="273" bestFit="1" customWidth="1"/>
    <col min="14085" max="14085" width="13.44140625" style="273" customWidth="1"/>
    <col min="14086" max="14086" width="32.5546875" style="273" customWidth="1"/>
    <col min="14087" max="14087" width="25.109375" style="273" customWidth="1"/>
    <col min="14088" max="14088" width="34.33203125" style="273" customWidth="1"/>
    <col min="14089" max="14089" width="9.33203125" style="273" bestFit="1" customWidth="1"/>
    <col min="14090" max="14336" width="8.88671875" style="273"/>
    <col min="14337" max="14337" width="5" style="273" customWidth="1"/>
    <col min="14338" max="14338" width="28.88671875" style="273" customWidth="1"/>
    <col min="14339" max="14339" width="28.6640625" style="273" customWidth="1"/>
    <col min="14340" max="14340" width="14.109375" style="273" bestFit="1" customWidth="1"/>
    <col min="14341" max="14341" width="13.44140625" style="273" customWidth="1"/>
    <col min="14342" max="14342" width="32.5546875" style="273" customWidth="1"/>
    <col min="14343" max="14343" width="25.109375" style="273" customWidth="1"/>
    <col min="14344" max="14344" width="34.33203125" style="273" customWidth="1"/>
    <col min="14345" max="14345" width="9.33203125" style="273" bestFit="1" customWidth="1"/>
    <col min="14346" max="14592" width="8.88671875" style="273"/>
    <col min="14593" max="14593" width="5" style="273" customWidth="1"/>
    <col min="14594" max="14594" width="28.88671875" style="273" customWidth="1"/>
    <col min="14595" max="14595" width="28.6640625" style="273" customWidth="1"/>
    <col min="14596" max="14596" width="14.109375" style="273" bestFit="1" customWidth="1"/>
    <col min="14597" max="14597" width="13.44140625" style="273" customWidth="1"/>
    <col min="14598" max="14598" width="32.5546875" style="273" customWidth="1"/>
    <col min="14599" max="14599" width="25.109375" style="273" customWidth="1"/>
    <col min="14600" max="14600" width="34.33203125" style="273" customWidth="1"/>
    <col min="14601" max="14601" width="9.33203125" style="273" bestFit="1" customWidth="1"/>
    <col min="14602" max="14848" width="8.88671875" style="273"/>
    <col min="14849" max="14849" width="5" style="273" customWidth="1"/>
    <col min="14850" max="14850" width="28.88671875" style="273" customWidth="1"/>
    <col min="14851" max="14851" width="28.6640625" style="273" customWidth="1"/>
    <col min="14852" max="14852" width="14.109375" style="273" bestFit="1" customWidth="1"/>
    <col min="14853" max="14853" width="13.44140625" style="273" customWidth="1"/>
    <col min="14854" max="14854" width="32.5546875" style="273" customWidth="1"/>
    <col min="14855" max="14855" width="25.109375" style="273" customWidth="1"/>
    <col min="14856" max="14856" width="34.33203125" style="273" customWidth="1"/>
    <col min="14857" max="14857" width="9.33203125" style="273" bestFit="1" customWidth="1"/>
    <col min="14858" max="15104" width="8.88671875" style="273"/>
    <col min="15105" max="15105" width="5" style="273" customWidth="1"/>
    <col min="15106" max="15106" width="28.88671875" style="273" customWidth="1"/>
    <col min="15107" max="15107" width="28.6640625" style="273" customWidth="1"/>
    <col min="15108" max="15108" width="14.109375" style="273" bestFit="1" customWidth="1"/>
    <col min="15109" max="15109" width="13.44140625" style="273" customWidth="1"/>
    <col min="15110" max="15110" width="32.5546875" style="273" customWidth="1"/>
    <col min="15111" max="15111" width="25.109375" style="273" customWidth="1"/>
    <col min="15112" max="15112" width="34.33203125" style="273" customWidth="1"/>
    <col min="15113" max="15113" width="9.33203125" style="273" bestFit="1" customWidth="1"/>
    <col min="15114" max="15360" width="8.88671875" style="273"/>
    <col min="15361" max="15361" width="5" style="273" customWidth="1"/>
    <col min="15362" max="15362" width="28.88671875" style="273" customWidth="1"/>
    <col min="15363" max="15363" width="28.6640625" style="273" customWidth="1"/>
    <col min="15364" max="15364" width="14.109375" style="273" bestFit="1" customWidth="1"/>
    <col min="15365" max="15365" width="13.44140625" style="273" customWidth="1"/>
    <col min="15366" max="15366" width="32.5546875" style="273" customWidth="1"/>
    <col min="15367" max="15367" width="25.109375" style="273" customWidth="1"/>
    <col min="15368" max="15368" width="34.33203125" style="273" customWidth="1"/>
    <col min="15369" max="15369" width="9.33203125" style="273" bestFit="1" customWidth="1"/>
    <col min="15370" max="15616" width="8.88671875" style="273"/>
    <col min="15617" max="15617" width="5" style="273" customWidth="1"/>
    <col min="15618" max="15618" width="28.88671875" style="273" customWidth="1"/>
    <col min="15619" max="15619" width="28.6640625" style="273" customWidth="1"/>
    <col min="15620" max="15620" width="14.109375" style="273" bestFit="1" customWidth="1"/>
    <col min="15621" max="15621" width="13.44140625" style="273" customWidth="1"/>
    <col min="15622" max="15622" width="32.5546875" style="273" customWidth="1"/>
    <col min="15623" max="15623" width="25.109375" style="273" customWidth="1"/>
    <col min="15624" max="15624" width="34.33203125" style="273" customWidth="1"/>
    <col min="15625" max="15625" width="9.33203125" style="273" bestFit="1" customWidth="1"/>
    <col min="15626" max="15872" width="8.88671875" style="273"/>
    <col min="15873" max="15873" width="5" style="273" customWidth="1"/>
    <col min="15874" max="15874" width="28.88671875" style="273" customWidth="1"/>
    <col min="15875" max="15875" width="28.6640625" style="273" customWidth="1"/>
    <col min="15876" max="15876" width="14.109375" style="273" bestFit="1" customWidth="1"/>
    <col min="15877" max="15877" width="13.44140625" style="273" customWidth="1"/>
    <col min="15878" max="15878" width="32.5546875" style="273" customWidth="1"/>
    <col min="15879" max="15879" width="25.109375" style="273" customWidth="1"/>
    <col min="15880" max="15880" width="34.33203125" style="273" customWidth="1"/>
    <col min="15881" max="15881" width="9.33203125" style="273" bestFit="1" customWidth="1"/>
    <col min="15882" max="16128" width="8.88671875" style="273"/>
    <col min="16129" max="16129" width="5" style="273" customWidth="1"/>
    <col min="16130" max="16130" width="28.88671875" style="273" customWidth="1"/>
    <col min="16131" max="16131" width="28.6640625" style="273" customWidth="1"/>
    <col min="16132" max="16132" width="14.109375" style="273" bestFit="1" customWidth="1"/>
    <col min="16133" max="16133" width="13.44140625" style="273" customWidth="1"/>
    <col min="16134" max="16134" width="32.5546875" style="273" customWidth="1"/>
    <col min="16135" max="16135" width="25.109375" style="273" customWidth="1"/>
    <col min="16136" max="16136" width="34.33203125" style="273" customWidth="1"/>
    <col min="16137" max="16137" width="9.33203125" style="273" bestFit="1" customWidth="1"/>
    <col min="16138" max="16384" width="8.88671875" style="273"/>
  </cols>
  <sheetData>
    <row r="1" spans="1:9" ht="43.2" customHeight="1" x14ac:dyDescent="0.25">
      <c r="A1" s="650" t="s">
        <v>956</v>
      </c>
      <c r="B1" s="650"/>
      <c r="C1" s="650"/>
      <c r="D1" s="650"/>
      <c r="E1" s="650"/>
      <c r="F1" s="650"/>
      <c r="G1" s="650"/>
      <c r="H1" s="650"/>
      <c r="I1" s="650"/>
    </row>
    <row r="2" spans="1:9" s="276" customFormat="1" ht="78" x14ac:dyDescent="0.3">
      <c r="A2" s="274" t="s">
        <v>0</v>
      </c>
      <c r="B2" s="274" t="s">
        <v>818</v>
      </c>
      <c r="C2" s="274" t="s">
        <v>819</v>
      </c>
      <c r="D2" s="275" t="s">
        <v>820</v>
      </c>
      <c r="E2" s="274" t="s">
        <v>821</v>
      </c>
      <c r="F2" s="274" t="s">
        <v>822</v>
      </c>
      <c r="G2" s="274" t="s">
        <v>823</v>
      </c>
      <c r="H2" s="274" t="s">
        <v>824</v>
      </c>
      <c r="I2" s="536" t="s">
        <v>825</v>
      </c>
    </row>
    <row r="3" spans="1:9" s="276" customFormat="1" ht="15.6" x14ac:dyDescent="0.3">
      <c r="A3" s="274" t="s">
        <v>382</v>
      </c>
      <c r="B3" s="651" t="s">
        <v>826</v>
      </c>
      <c r="C3" s="651"/>
      <c r="D3" s="651"/>
      <c r="E3" s="651"/>
      <c r="F3" s="651"/>
      <c r="G3" s="651"/>
      <c r="H3" s="651"/>
      <c r="I3" s="536"/>
    </row>
    <row r="4" spans="1:9" s="282" customFormat="1" ht="15.6" x14ac:dyDescent="0.3">
      <c r="A4" s="6">
        <v>1</v>
      </c>
      <c r="B4" s="277" t="s">
        <v>827</v>
      </c>
      <c r="C4" s="278" t="s">
        <v>828</v>
      </c>
      <c r="D4" s="279">
        <v>4436.7</v>
      </c>
      <c r="E4" s="6" t="s">
        <v>336</v>
      </c>
      <c r="F4" s="280"/>
      <c r="G4" s="281" t="s">
        <v>745</v>
      </c>
      <c r="H4" s="537" t="s">
        <v>829</v>
      </c>
      <c r="I4" s="278" t="s">
        <v>830</v>
      </c>
    </row>
    <row r="5" spans="1:9" s="282" customFormat="1" ht="15.6" x14ac:dyDescent="0.3">
      <c r="A5" s="6">
        <v>2</v>
      </c>
      <c r="B5" s="277" t="s">
        <v>831</v>
      </c>
      <c r="C5" s="278" t="s">
        <v>828</v>
      </c>
      <c r="D5" s="283">
        <v>1454</v>
      </c>
      <c r="E5" s="537" t="s">
        <v>337</v>
      </c>
      <c r="F5" s="280"/>
      <c r="G5" s="278" t="s">
        <v>745</v>
      </c>
      <c r="H5" s="537" t="s">
        <v>829</v>
      </c>
      <c r="I5" s="278" t="s">
        <v>830</v>
      </c>
    </row>
    <row r="6" spans="1:9" s="282" customFormat="1" ht="31.2" x14ac:dyDescent="0.3">
      <c r="A6" s="6">
        <v>3</v>
      </c>
      <c r="B6" s="277" t="s">
        <v>832</v>
      </c>
      <c r="C6" s="278" t="s">
        <v>828</v>
      </c>
      <c r="D6" s="283">
        <v>5215.8999999999996</v>
      </c>
      <c r="E6" s="537" t="s">
        <v>337</v>
      </c>
      <c r="F6" s="280"/>
      <c r="G6" s="281" t="s">
        <v>745</v>
      </c>
      <c r="H6" s="537" t="s">
        <v>829</v>
      </c>
      <c r="I6" s="278" t="s">
        <v>830</v>
      </c>
    </row>
    <row r="7" spans="1:9" s="282" customFormat="1" ht="15.6" x14ac:dyDescent="0.3">
      <c r="A7" s="6">
        <v>4</v>
      </c>
      <c r="B7" s="277" t="s">
        <v>833</v>
      </c>
      <c r="C7" s="278" t="s">
        <v>828</v>
      </c>
      <c r="D7" s="284">
        <v>1050</v>
      </c>
      <c r="E7" s="537" t="s">
        <v>337</v>
      </c>
      <c r="F7" s="280"/>
      <c r="G7" s="278" t="s">
        <v>745</v>
      </c>
      <c r="H7" s="537" t="s">
        <v>829</v>
      </c>
      <c r="I7" s="278" t="s">
        <v>830</v>
      </c>
    </row>
    <row r="8" spans="1:9" s="282" customFormat="1" ht="15.6" x14ac:dyDescent="0.3">
      <c r="A8" s="6">
        <v>5</v>
      </c>
      <c r="B8" s="277" t="s">
        <v>833</v>
      </c>
      <c r="C8" s="278" t="s">
        <v>828</v>
      </c>
      <c r="D8" s="284">
        <v>1660</v>
      </c>
      <c r="E8" s="537" t="s">
        <v>337</v>
      </c>
      <c r="F8" s="280"/>
      <c r="G8" s="281" t="s">
        <v>745</v>
      </c>
      <c r="H8" s="537" t="s">
        <v>829</v>
      </c>
      <c r="I8" s="278" t="s">
        <v>830</v>
      </c>
    </row>
    <row r="9" spans="1:9" s="282" customFormat="1" ht="15.6" x14ac:dyDescent="0.3">
      <c r="A9" s="6">
        <v>6</v>
      </c>
      <c r="B9" s="277" t="s">
        <v>834</v>
      </c>
      <c r="C9" s="278" t="s">
        <v>828</v>
      </c>
      <c r="D9" s="284">
        <v>1450</v>
      </c>
      <c r="E9" s="537" t="s">
        <v>337</v>
      </c>
      <c r="F9" s="280"/>
      <c r="G9" s="278" t="s">
        <v>745</v>
      </c>
      <c r="H9" s="537" t="s">
        <v>829</v>
      </c>
      <c r="I9" s="278" t="s">
        <v>830</v>
      </c>
    </row>
    <row r="10" spans="1:9" s="282" customFormat="1" ht="31.2" x14ac:dyDescent="0.3">
      <c r="A10" s="6">
        <v>7</v>
      </c>
      <c r="B10" s="277" t="s">
        <v>835</v>
      </c>
      <c r="C10" s="278" t="s">
        <v>828</v>
      </c>
      <c r="D10" s="285">
        <v>187621.2</v>
      </c>
      <c r="E10" s="537" t="s">
        <v>349</v>
      </c>
      <c r="F10" s="280"/>
      <c r="G10" s="281" t="s">
        <v>745</v>
      </c>
      <c r="H10" s="537" t="s">
        <v>829</v>
      </c>
      <c r="I10" s="278" t="s">
        <v>830</v>
      </c>
    </row>
    <row r="11" spans="1:9" s="282" customFormat="1" ht="15.6" x14ac:dyDescent="0.3">
      <c r="A11" s="6">
        <v>8</v>
      </c>
      <c r="B11" s="277" t="s">
        <v>962</v>
      </c>
      <c r="C11" s="278" t="s">
        <v>828</v>
      </c>
      <c r="D11" s="285">
        <v>767</v>
      </c>
      <c r="E11" s="537" t="s">
        <v>422</v>
      </c>
      <c r="F11" s="280"/>
      <c r="G11" s="281" t="s">
        <v>781</v>
      </c>
      <c r="H11" s="537" t="s">
        <v>829</v>
      </c>
      <c r="I11" s="278" t="s">
        <v>830</v>
      </c>
    </row>
    <row r="12" spans="1:9" s="282" customFormat="1" ht="31.2" x14ac:dyDescent="0.3">
      <c r="A12" s="6">
        <v>9</v>
      </c>
      <c r="B12" s="277" t="s">
        <v>965</v>
      </c>
      <c r="C12" s="278" t="s">
        <v>828</v>
      </c>
      <c r="D12" s="285">
        <v>593.1</v>
      </c>
      <c r="E12" s="537" t="s">
        <v>422</v>
      </c>
      <c r="F12" s="280"/>
      <c r="G12" s="281" t="s">
        <v>781</v>
      </c>
      <c r="H12" s="537" t="s">
        <v>829</v>
      </c>
      <c r="I12" s="278" t="s">
        <v>830</v>
      </c>
    </row>
    <row r="13" spans="1:9" s="282" customFormat="1" ht="15.6" x14ac:dyDescent="0.3">
      <c r="A13" s="6">
        <v>10</v>
      </c>
      <c r="B13" s="277" t="s">
        <v>966</v>
      </c>
      <c r="C13" s="278" t="s">
        <v>828</v>
      </c>
      <c r="D13" s="285">
        <v>82.4</v>
      </c>
      <c r="E13" s="537" t="s">
        <v>422</v>
      </c>
      <c r="F13" s="280"/>
      <c r="G13" s="281" t="s">
        <v>781</v>
      </c>
      <c r="H13" s="537" t="s">
        <v>829</v>
      </c>
      <c r="I13" s="278" t="s">
        <v>830</v>
      </c>
    </row>
    <row r="14" spans="1:9" s="282" customFormat="1" ht="15.6" x14ac:dyDescent="0.3">
      <c r="A14" s="6">
        <v>11</v>
      </c>
      <c r="B14" s="277" t="s">
        <v>967</v>
      </c>
      <c r="C14" s="278" t="s">
        <v>828</v>
      </c>
      <c r="D14" s="285">
        <v>67.099999999999994</v>
      </c>
      <c r="E14" s="537" t="s">
        <v>422</v>
      </c>
      <c r="F14" s="280"/>
      <c r="G14" s="281" t="s">
        <v>781</v>
      </c>
      <c r="H14" s="537" t="s">
        <v>829</v>
      </c>
      <c r="I14" s="278" t="s">
        <v>830</v>
      </c>
    </row>
    <row r="15" spans="1:9" s="282" customFormat="1" ht="15.6" x14ac:dyDescent="0.3">
      <c r="A15" s="6">
        <v>12</v>
      </c>
      <c r="B15" s="286" t="s">
        <v>836</v>
      </c>
      <c r="C15" s="278" t="s">
        <v>828</v>
      </c>
      <c r="D15" s="279">
        <v>1766</v>
      </c>
      <c r="E15" s="537" t="s">
        <v>422</v>
      </c>
      <c r="F15" s="287"/>
      <c r="G15" s="278" t="s">
        <v>781</v>
      </c>
      <c r="H15" s="537" t="s">
        <v>829</v>
      </c>
      <c r="I15" s="278" t="s">
        <v>830</v>
      </c>
    </row>
    <row r="16" spans="1:9" s="282" customFormat="1" ht="31.2" x14ac:dyDescent="0.3">
      <c r="A16" s="6">
        <v>13</v>
      </c>
      <c r="B16" s="288" t="s">
        <v>837</v>
      </c>
      <c r="C16" s="278" t="s">
        <v>828</v>
      </c>
      <c r="D16" s="289">
        <v>1666</v>
      </c>
      <c r="E16" s="537" t="s">
        <v>422</v>
      </c>
      <c r="F16" s="280"/>
      <c r="G16" s="278" t="s">
        <v>838</v>
      </c>
      <c r="H16" s="278" t="s">
        <v>839</v>
      </c>
      <c r="I16" s="278" t="s">
        <v>830</v>
      </c>
    </row>
    <row r="17" spans="1:9" s="282" customFormat="1" ht="31.2" x14ac:dyDescent="0.3">
      <c r="A17" s="6">
        <v>14</v>
      </c>
      <c r="B17" s="277" t="s">
        <v>840</v>
      </c>
      <c r="C17" s="278" t="s">
        <v>828</v>
      </c>
      <c r="D17" s="279">
        <v>960.3</v>
      </c>
      <c r="E17" s="537" t="s">
        <v>422</v>
      </c>
      <c r="F17" s="280"/>
      <c r="G17" s="278" t="s">
        <v>838</v>
      </c>
      <c r="H17" s="278" t="s">
        <v>839</v>
      </c>
      <c r="I17" s="278" t="s">
        <v>830</v>
      </c>
    </row>
    <row r="18" spans="1:9" s="282" customFormat="1" ht="31.2" x14ac:dyDescent="0.3">
      <c r="A18" s="6">
        <v>15</v>
      </c>
      <c r="B18" s="290" t="s">
        <v>841</v>
      </c>
      <c r="C18" s="278" t="s">
        <v>828</v>
      </c>
      <c r="D18" s="285">
        <v>9148.6</v>
      </c>
      <c r="E18" s="537" t="s">
        <v>345</v>
      </c>
      <c r="F18" s="280"/>
      <c r="G18" s="278" t="s">
        <v>455</v>
      </c>
      <c r="H18" s="278" t="s">
        <v>455</v>
      </c>
      <c r="I18" s="278" t="s">
        <v>830</v>
      </c>
    </row>
    <row r="19" spans="1:9" s="282" customFormat="1" ht="31.2" x14ac:dyDescent="0.3">
      <c r="A19" s="6">
        <v>16</v>
      </c>
      <c r="B19" s="291" t="s">
        <v>842</v>
      </c>
      <c r="C19" s="278" t="s">
        <v>828</v>
      </c>
      <c r="D19" s="292">
        <v>856.1</v>
      </c>
      <c r="E19" s="537" t="s">
        <v>345</v>
      </c>
      <c r="F19" s="280"/>
      <c r="G19" s="278" t="s">
        <v>843</v>
      </c>
      <c r="H19" s="278" t="s">
        <v>843</v>
      </c>
      <c r="I19" s="278" t="s">
        <v>830</v>
      </c>
    </row>
    <row r="20" spans="1:9" s="282" customFormat="1" ht="15.6" x14ac:dyDescent="0.3">
      <c r="A20" s="6">
        <v>17</v>
      </c>
      <c r="B20" s="290" t="s">
        <v>844</v>
      </c>
      <c r="C20" s="278" t="s">
        <v>828</v>
      </c>
      <c r="D20" s="285">
        <v>1000</v>
      </c>
      <c r="E20" s="537" t="s">
        <v>345</v>
      </c>
      <c r="F20" s="280"/>
      <c r="G20" s="278" t="s">
        <v>845</v>
      </c>
      <c r="H20" s="537" t="s">
        <v>313</v>
      </c>
      <c r="I20" s="278" t="s">
        <v>830</v>
      </c>
    </row>
    <row r="21" spans="1:9" s="282" customFormat="1" ht="15.6" x14ac:dyDescent="0.3">
      <c r="A21" s="6">
        <v>18</v>
      </c>
      <c r="B21" s="293" t="s">
        <v>846</v>
      </c>
      <c r="C21" s="278" t="s">
        <v>828</v>
      </c>
      <c r="D21" s="294">
        <v>3000</v>
      </c>
      <c r="E21" s="537" t="s">
        <v>345</v>
      </c>
      <c r="F21" s="280"/>
      <c r="G21" s="278" t="s">
        <v>847</v>
      </c>
      <c r="H21" s="537" t="s">
        <v>313</v>
      </c>
      <c r="I21" s="278" t="s">
        <v>830</v>
      </c>
    </row>
    <row r="22" spans="1:9" s="282" customFormat="1" ht="15.6" x14ac:dyDescent="0.3">
      <c r="A22" s="6">
        <v>19</v>
      </c>
      <c r="B22" s="290" t="s">
        <v>848</v>
      </c>
      <c r="C22" s="278" t="s">
        <v>828</v>
      </c>
      <c r="D22" s="285">
        <v>4200</v>
      </c>
      <c r="E22" s="537" t="s">
        <v>347</v>
      </c>
      <c r="F22" s="280"/>
      <c r="G22" s="278" t="s">
        <v>745</v>
      </c>
      <c r="H22" s="537" t="s">
        <v>829</v>
      </c>
      <c r="I22" s="278" t="s">
        <v>830</v>
      </c>
    </row>
    <row r="23" spans="1:9" s="282" customFormat="1" ht="15.6" x14ac:dyDescent="0.3">
      <c r="A23" s="6">
        <v>20</v>
      </c>
      <c r="B23" s="290" t="s">
        <v>313</v>
      </c>
      <c r="C23" s="278" t="s">
        <v>828</v>
      </c>
      <c r="D23" s="285">
        <v>20153</v>
      </c>
      <c r="E23" s="537" t="s">
        <v>347</v>
      </c>
      <c r="F23" s="280"/>
      <c r="G23" s="278" t="s">
        <v>845</v>
      </c>
      <c r="H23" s="537" t="s">
        <v>313</v>
      </c>
      <c r="I23" s="278" t="s">
        <v>830</v>
      </c>
    </row>
    <row r="24" spans="1:9" s="282" customFormat="1" ht="31.2" x14ac:dyDescent="0.3">
      <c r="A24" s="6">
        <v>21</v>
      </c>
      <c r="B24" s="295" t="s">
        <v>849</v>
      </c>
      <c r="C24" s="278" t="s">
        <v>828</v>
      </c>
      <c r="D24" s="296">
        <v>2107</v>
      </c>
      <c r="E24" s="537" t="s">
        <v>348</v>
      </c>
      <c r="F24" s="280"/>
      <c r="G24" s="297" t="s">
        <v>850</v>
      </c>
      <c r="H24" s="537" t="s">
        <v>851</v>
      </c>
      <c r="I24" s="278" t="s">
        <v>830</v>
      </c>
    </row>
    <row r="25" spans="1:9" s="282" customFormat="1" ht="31.2" x14ac:dyDescent="0.3">
      <c r="A25" s="6">
        <v>22</v>
      </c>
      <c r="B25" s="295" t="s">
        <v>852</v>
      </c>
      <c r="C25" s="278" t="s">
        <v>828</v>
      </c>
      <c r="D25" s="296" t="s">
        <v>853</v>
      </c>
      <c r="E25" s="537" t="s">
        <v>348</v>
      </c>
      <c r="F25" s="280"/>
      <c r="G25" s="297" t="s">
        <v>854</v>
      </c>
      <c r="H25" s="297" t="s">
        <v>855</v>
      </c>
      <c r="I25" s="278" t="s">
        <v>830</v>
      </c>
    </row>
    <row r="26" spans="1:9" s="298" customFormat="1" ht="15.6" x14ac:dyDescent="0.3">
      <c r="A26" s="6">
        <v>23</v>
      </c>
      <c r="B26" s="277" t="s">
        <v>856</v>
      </c>
      <c r="C26" s="278" t="s">
        <v>828</v>
      </c>
      <c r="D26" s="279">
        <v>676</v>
      </c>
      <c r="E26" s="537" t="s">
        <v>348</v>
      </c>
      <c r="F26" s="280"/>
      <c r="G26" s="297" t="s">
        <v>745</v>
      </c>
      <c r="H26" s="537" t="s">
        <v>829</v>
      </c>
      <c r="I26" s="278" t="s">
        <v>830</v>
      </c>
    </row>
    <row r="27" spans="1:9" s="298" customFormat="1" ht="15.6" x14ac:dyDescent="0.3">
      <c r="A27" s="6">
        <v>24</v>
      </c>
      <c r="B27" s="277" t="s">
        <v>857</v>
      </c>
      <c r="C27" s="278" t="s">
        <v>828</v>
      </c>
      <c r="D27" s="279">
        <v>567</v>
      </c>
      <c r="E27" s="537" t="s">
        <v>348</v>
      </c>
      <c r="F27" s="280"/>
      <c r="G27" s="297" t="s">
        <v>745</v>
      </c>
      <c r="H27" s="537" t="s">
        <v>829</v>
      </c>
      <c r="I27" s="278" t="s">
        <v>830</v>
      </c>
    </row>
    <row r="28" spans="1:9" s="282" customFormat="1" ht="15.6" x14ac:dyDescent="0.3">
      <c r="A28" s="6">
        <v>25</v>
      </c>
      <c r="B28" s="277" t="s">
        <v>957</v>
      </c>
      <c r="C28" s="278" t="s">
        <v>828</v>
      </c>
      <c r="D28" s="285">
        <v>669923</v>
      </c>
      <c r="E28" s="537" t="s">
        <v>348</v>
      </c>
      <c r="F28" s="280"/>
      <c r="G28" s="281" t="s">
        <v>313</v>
      </c>
      <c r="H28" s="537" t="s">
        <v>313</v>
      </c>
      <c r="I28" s="278" t="s">
        <v>830</v>
      </c>
    </row>
    <row r="29" spans="1:9" s="298" customFormat="1" ht="15.6" x14ac:dyDescent="0.3">
      <c r="A29" s="6">
        <v>26</v>
      </c>
      <c r="B29" s="299" t="s">
        <v>858</v>
      </c>
      <c r="C29" s="278" t="s">
        <v>828</v>
      </c>
      <c r="D29" s="279">
        <v>214</v>
      </c>
      <c r="E29" s="537" t="s">
        <v>340</v>
      </c>
      <c r="F29" s="280"/>
      <c r="G29" s="26" t="s">
        <v>745</v>
      </c>
      <c r="H29" s="537" t="s">
        <v>829</v>
      </c>
      <c r="I29" s="278" t="s">
        <v>830</v>
      </c>
    </row>
    <row r="30" spans="1:9" s="298" customFormat="1" ht="15.6" x14ac:dyDescent="0.3">
      <c r="A30" s="6">
        <v>27</v>
      </c>
      <c r="B30" s="299" t="s">
        <v>859</v>
      </c>
      <c r="C30" s="278" t="s">
        <v>828</v>
      </c>
      <c r="D30" s="279">
        <v>221</v>
      </c>
      <c r="E30" s="537" t="s">
        <v>340</v>
      </c>
      <c r="F30" s="280"/>
      <c r="G30" s="26" t="s">
        <v>745</v>
      </c>
      <c r="H30" s="537" t="s">
        <v>829</v>
      </c>
      <c r="I30" s="278" t="s">
        <v>830</v>
      </c>
    </row>
    <row r="31" spans="1:9" s="298" customFormat="1" ht="15.6" x14ac:dyDescent="0.3">
      <c r="A31" s="6">
        <v>28</v>
      </c>
      <c r="B31" s="299" t="s">
        <v>860</v>
      </c>
      <c r="C31" s="278" t="s">
        <v>828</v>
      </c>
      <c r="D31" s="279">
        <v>641</v>
      </c>
      <c r="E31" s="537" t="s">
        <v>340</v>
      </c>
      <c r="F31" s="280"/>
      <c r="G31" s="26" t="s">
        <v>745</v>
      </c>
      <c r="H31" s="537" t="s">
        <v>829</v>
      </c>
      <c r="I31" s="278" t="s">
        <v>830</v>
      </c>
    </row>
    <row r="32" spans="1:9" s="298" customFormat="1" ht="15.6" x14ac:dyDescent="0.3">
      <c r="A32" s="6">
        <v>29</v>
      </c>
      <c r="B32" s="299" t="s">
        <v>861</v>
      </c>
      <c r="C32" s="278" t="s">
        <v>828</v>
      </c>
      <c r="D32" s="279">
        <v>101</v>
      </c>
      <c r="E32" s="537" t="s">
        <v>340</v>
      </c>
      <c r="F32" s="280"/>
      <c r="G32" s="26" t="s">
        <v>745</v>
      </c>
      <c r="H32" s="537" t="s">
        <v>829</v>
      </c>
      <c r="I32" s="278" t="s">
        <v>830</v>
      </c>
    </row>
    <row r="33" spans="1:9" s="298" customFormat="1" ht="15.6" x14ac:dyDescent="0.3">
      <c r="A33" s="6">
        <v>30</v>
      </c>
      <c r="B33" s="299" t="s">
        <v>862</v>
      </c>
      <c r="C33" s="278" t="s">
        <v>828</v>
      </c>
      <c r="D33" s="279">
        <v>350</v>
      </c>
      <c r="E33" s="537" t="s">
        <v>340</v>
      </c>
      <c r="F33" s="280"/>
      <c r="G33" s="26" t="s">
        <v>745</v>
      </c>
      <c r="H33" s="537" t="s">
        <v>829</v>
      </c>
      <c r="I33" s="278" t="s">
        <v>830</v>
      </c>
    </row>
    <row r="34" spans="1:9" s="298" customFormat="1" ht="15.6" x14ac:dyDescent="0.3">
      <c r="A34" s="6">
        <v>31</v>
      </c>
      <c r="B34" s="299" t="s">
        <v>863</v>
      </c>
      <c r="C34" s="278" t="s">
        <v>828</v>
      </c>
      <c r="D34" s="279">
        <v>767.8</v>
      </c>
      <c r="E34" s="537" t="s">
        <v>340</v>
      </c>
      <c r="F34" s="280"/>
      <c r="G34" s="26" t="s">
        <v>745</v>
      </c>
      <c r="H34" s="537" t="s">
        <v>829</v>
      </c>
      <c r="I34" s="278" t="s">
        <v>830</v>
      </c>
    </row>
    <row r="35" spans="1:9" s="298" customFormat="1" ht="15.6" x14ac:dyDescent="0.3">
      <c r="A35" s="6">
        <v>32</v>
      </c>
      <c r="B35" s="299" t="s">
        <v>864</v>
      </c>
      <c r="C35" s="278" t="s">
        <v>828</v>
      </c>
      <c r="D35" s="279">
        <v>2829</v>
      </c>
      <c r="E35" s="537" t="s">
        <v>340</v>
      </c>
      <c r="F35" s="280"/>
      <c r="G35" s="26" t="s">
        <v>745</v>
      </c>
      <c r="H35" s="537" t="s">
        <v>829</v>
      </c>
      <c r="I35" s="278" t="s">
        <v>830</v>
      </c>
    </row>
    <row r="36" spans="1:9" s="298" customFormat="1" ht="15.6" x14ac:dyDescent="0.3">
      <c r="A36" s="6">
        <v>33</v>
      </c>
      <c r="B36" s="300" t="s">
        <v>865</v>
      </c>
      <c r="C36" s="278" t="s">
        <v>828</v>
      </c>
      <c r="D36" s="296">
        <v>9992.7000000000007</v>
      </c>
      <c r="E36" s="537" t="s">
        <v>407</v>
      </c>
      <c r="F36" s="280"/>
      <c r="G36" s="278" t="s">
        <v>781</v>
      </c>
      <c r="H36" s="537" t="s">
        <v>829</v>
      </c>
      <c r="I36" s="278" t="s">
        <v>830</v>
      </c>
    </row>
    <row r="37" spans="1:9" s="298" customFormat="1" ht="15.6" x14ac:dyDescent="0.3">
      <c r="A37" s="6">
        <v>34</v>
      </c>
      <c r="B37" s="277" t="s">
        <v>866</v>
      </c>
      <c r="C37" s="278" t="s">
        <v>828</v>
      </c>
      <c r="D37" s="279">
        <v>2456.4</v>
      </c>
      <c r="E37" s="537" t="s">
        <v>407</v>
      </c>
      <c r="F37" s="280"/>
      <c r="G37" s="278" t="s">
        <v>781</v>
      </c>
      <c r="H37" s="537" t="s">
        <v>829</v>
      </c>
      <c r="I37" s="278" t="s">
        <v>830</v>
      </c>
    </row>
    <row r="38" spans="1:9" s="298" customFormat="1" ht="15.6" x14ac:dyDescent="0.3">
      <c r="A38" s="6">
        <v>35</v>
      </c>
      <c r="B38" s="277" t="s">
        <v>867</v>
      </c>
      <c r="C38" s="278" t="s">
        <v>828</v>
      </c>
      <c r="D38" s="279">
        <v>400</v>
      </c>
      <c r="E38" s="537" t="s">
        <v>407</v>
      </c>
      <c r="F38" s="280"/>
      <c r="G38" s="278" t="s">
        <v>781</v>
      </c>
      <c r="H38" s="537" t="s">
        <v>829</v>
      </c>
      <c r="I38" s="278" t="s">
        <v>830</v>
      </c>
    </row>
    <row r="39" spans="1:9" s="298" customFormat="1" ht="15.6" x14ac:dyDescent="0.3">
      <c r="A39" s="6">
        <v>36</v>
      </c>
      <c r="B39" s="277" t="s">
        <v>867</v>
      </c>
      <c r="C39" s="278" t="s">
        <v>828</v>
      </c>
      <c r="D39" s="279">
        <v>130</v>
      </c>
      <c r="E39" s="537" t="s">
        <v>407</v>
      </c>
      <c r="F39" s="280"/>
      <c r="G39" s="278" t="s">
        <v>781</v>
      </c>
      <c r="H39" s="537" t="s">
        <v>829</v>
      </c>
      <c r="I39" s="278" t="s">
        <v>830</v>
      </c>
    </row>
    <row r="40" spans="1:9" s="282" customFormat="1" ht="31.2" x14ac:dyDescent="0.3">
      <c r="A40" s="6">
        <v>37</v>
      </c>
      <c r="B40" s="32" t="s">
        <v>868</v>
      </c>
      <c r="C40" s="278" t="s">
        <v>828</v>
      </c>
      <c r="D40" s="292">
        <v>246.2</v>
      </c>
      <c r="E40" s="537" t="s">
        <v>407</v>
      </c>
      <c r="F40" s="280"/>
      <c r="G40" s="278" t="s">
        <v>781</v>
      </c>
      <c r="H40" s="537" t="s">
        <v>829</v>
      </c>
      <c r="I40" s="278" t="s">
        <v>830</v>
      </c>
    </row>
    <row r="41" spans="1:9" s="282" customFormat="1" ht="15.6" x14ac:dyDescent="0.3">
      <c r="A41" s="6">
        <v>38</v>
      </c>
      <c r="B41" s="32" t="s">
        <v>867</v>
      </c>
      <c r="C41" s="278" t="s">
        <v>828</v>
      </c>
      <c r="D41" s="292">
        <v>400</v>
      </c>
      <c r="E41" s="537" t="s">
        <v>407</v>
      </c>
      <c r="F41" s="280"/>
      <c r="G41" s="278" t="s">
        <v>781</v>
      </c>
      <c r="H41" s="537" t="s">
        <v>829</v>
      </c>
      <c r="I41" s="278" t="s">
        <v>830</v>
      </c>
    </row>
    <row r="42" spans="1:9" s="282" customFormat="1" ht="15.6" x14ac:dyDescent="0.3">
      <c r="A42" s="6">
        <v>39</v>
      </c>
      <c r="B42" s="32" t="s">
        <v>869</v>
      </c>
      <c r="C42" s="278" t="s">
        <v>828</v>
      </c>
      <c r="D42" s="292">
        <v>404</v>
      </c>
      <c r="E42" s="537" t="s">
        <v>407</v>
      </c>
      <c r="F42" s="280"/>
      <c r="G42" s="278" t="s">
        <v>781</v>
      </c>
      <c r="H42" s="537" t="s">
        <v>829</v>
      </c>
      <c r="I42" s="278" t="s">
        <v>830</v>
      </c>
    </row>
    <row r="43" spans="1:9" s="282" customFormat="1" ht="15.6" x14ac:dyDescent="0.3">
      <c r="A43" s="6">
        <v>40</v>
      </c>
      <c r="B43" s="32" t="s">
        <v>870</v>
      </c>
      <c r="C43" s="278" t="s">
        <v>828</v>
      </c>
      <c r="D43" s="292">
        <v>68.7</v>
      </c>
      <c r="E43" s="537" t="s">
        <v>407</v>
      </c>
      <c r="F43" s="280"/>
      <c r="G43" s="278" t="s">
        <v>781</v>
      </c>
      <c r="H43" s="537" t="s">
        <v>829</v>
      </c>
      <c r="I43" s="278" t="s">
        <v>830</v>
      </c>
    </row>
    <row r="44" spans="1:9" s="282" customFormat="1" ht="31.2" x14ac:dyDescent="0.3">
      <c r="A44" s="6">
        <v>41</v>
      </c>
      <c r="B44" s="277" t="s">
        <v>871</v>
      </c>
      <c r="C44" s="278" t="s">
        <v>828</v>
      </c>
      <c r="D44" s="279">
        <v>3542.6</v>
      </c>
      <c r="E44" s="537" t="s">
        <v>341</v>
      </c>
      <c r="F44" s="280"/>
      <c r="G44" s="281" t="s">
        <v>745</v>
      </c>
      <c r="H44" s="537" t="s">
        <v>829</v>
      </c>
      <c r="I44" s="278" t="s">
        <v>830</v>
      </c>
    </row>
    <row r="45" spans="1:9" s="282" customFormat="1" ht="15.6" x14ac:dyDescent="0.3">
      <c r="A45" s="6">
        <v>42</v>
      </c>
      <c r="B45" s="258" t="s">
        <v>872</v>
      </c>
      <c r="C45" s="278" t="s">
        <v>828</v>
      </c>
      <c r="D45" s="279">
        <v>27725</v>
      </c>
      <c r="E45" s="537" t="s">
        <v>341</v>
      </c>
      <c r="F45" s="280"/>
      <c r="G45" s="281" t="s">
        <v>845</v>
      </c>
      <c r="H45" s="537" t="s">
        <v>313</v>
      </c>
      <c r="I45" s="278" t="s">
        <v>830</v>
      </c>
    </row>
    <row r="46" spans="1:9" s="282" customFormat="1" ht="15.6" x14ac:dyDescent="0.3">
      <c r="A46" s="6">
        <v>43</v>
      </c>
      <c r="B46" s="277" t="s">
        <v>873</v>
      </c>
      <c r="C46" s="278" t="s">
        <v>828</v>
      </c>
      <c r="D46" s="301" t="s">
        <v>874</v>
      </c>
      <c r="E46" s="537" t="s">
        <v>341</v>
      </c>
      <c r="F46" s="280"/>
      <c r="G46" s="281" t="s">
        <v>745</v>
      </c>
      <c r="H46" s="278" t="s">
        <v>829</v>
      </c>
      <c r="I46" s="278" t="s">
        <v>830</v>
      </c>
    </row>
    <row r="47" spans="1:9" s="282" customFormat="1" ht="23.4" customHeight="1" x14ac:dyDescent="0.3">
      <c r="A47" s="6">
        <v>44</v>
      </c>
      <c r="B47" s="290" t="s">
        <v>875</v>
      </c>
      <c r="C47" s="278" t="s">
        <v>828</v>
      </c>
      <c r="D47" s="285">
        <v>1028</v>
      </c>
      <c r="E47" s="537" t="s">
        <v>341</v>
      </c>
      <c r="F47" s="280"/>
      <c r="G47" s="281" t="s">
        <v>745</v>
      </c>
      <c r="H47" s="278" t="s">
        <v>829</v>
      </c>
      <c r="I47" s="278" t="s">
        <v>830</v>
      </c>
    </row>
    <row r="48" spans="1:9" s="282" customFormat="1" ht="15.6" x14ac:dyDescent="0.3">
      <c r="A48" s="6">
        <v>45</v>
      </c>
      <c r="B48" s="290" t="s">
        <v>876</v>
      </c>
      <c r="C48" s="278" t="s">
        <v>828</v>
      </c>
      <c r="D48" s="285">
        <v>70.3</v>
      </c>
      <c r="E48" s="537" t="s">
        <v>341</v>
      </c>
      <c r="F48" s="280"/>
      <c r="G48" s="281" t="s">
        <v>745</v>
      </c>
      <c r="H48" s="278" t="s">
        <v>829</v>
      </c>
      <c r="I48" s="278" t="s">
        <v>830</v>
      </c>
    </row>
    <row r="49" spans="1:9" s="282" customFormat="1" ht="15.6" x14ac:dyDescent="0.3">
      <c r="A49" s="6">
        <v>46</v>
      </c>
      <c r="B49" s="290" t="s">
        <v>877</v>
      </c>
      <c r="C49" s="278" t="s">
        <v>828</v>
      </c>
      <c r="D49" s="285">
        <v>225</v>
      </c>
      <c r="E49" s="537" t="s">
        <v>341</v>
      </c>
      <c r="F49" s="280"/>
      <c r="G49" s="281" t="s">
        <v>745</v>
      </c>
      <c r="H49" s="278" t="s">
        <v>829</v>
      </c>
      <c r="I49" s="278" t="s">
        <v>830</v>
      </c>
    </row>
    <row r="50" spans="1:9" s="282" customFormat="1" ht="15.6" x14ac:dyDescent="0.3">
      <c r="A50" s="6">
        <v>47</v>
      </c>
      <c r="B50" s="290" t="s">
        <v>876</v>
      </c>
      <c r="C50" s="278" t="s">
        <v>828</v>
      </c>
      <c r="D50" s="285">
        <v>70.3</v>
      </c>
      <c r="E50" s="537" t="s">
        <v>341</v>
      </c>
      <c r="F50" s="280"/>
      <c r="G50" s="281" t="s">
        <v>745</v>
      </c>
      <c r="H50" s="278" t="s">
        <v>829</v>
      </c>
      <c r="I50" s="278" t="s">
        <v>830</v>
      </c>
    </row>
    <row r="51" spans="1:9" s="282" customFormat="1" ht="15.6" x14ac:dyDescent="0.3">
      <c r="A51" s="6">
        <v>48</v>
      </c>
      <c r="B51" s="290" t="s">
        <v>878</v>
      </c>
      <c r="C51" s="278" t="s">
        <v>828</v>
      </c>
      <c r="D51" s="285">
        <v>225</v>
      </c>
      <c r="E51" s="537" t="s">
        <v>341</v>
      </c>
      <c r="F51" s="280"/>
      <c r="G51" s="281" t="s">
        <v>745</v>
      </c>
      <c r="H51" s="278" t="s">
        <v>829</v>
      </c>
      <c r="I51" s="278" t="s">
        <v>830</v>
      </c>
    </row>
    <row r="52" spans="1:9" s="282" customFormat="1" ht="15.6" x14ac:dyDescent="0.3">
      <c r="A52" s="6">
        <v>49</v>
      </c>
      <c r="B52" s="277" t="s">
        <v>856</v>
      </c>
      <c r="C52" s="278" t="s">
        <v>828</v>
      </c>
      <c r="D52" s="285">
        <v>707</v>
      </c>
      <c r="E52" s="537" t="s">
        <v>341</v>
      </c>
      <c r="F52" s="280"/>
      <c r="G52" s="281" t="s">
        <v>745</v>
      </c>
      <c r="H52" s="278" t="s">
        <v>829</v>
      </c>
      <c r="I52" s="278" t="s">
        <v>830</v>
      </c>
    </row>
    <row r="53" spans="1:9" s="302" customFormat="1" ht="15.6" x14ac:dyDescent="0.3">
      <c r="A53" s="6">
        <v>50</v>
      </c>
      <c r="B53" s="32" t="s">
        <v>879</v>
      </c>
      <c r="C53" s="278" t="s">
        <v>828</v>
      </c>
      <c r="D53" s="292">
        <v>1100</v>
      </c>
      <c r="E53" s="537" t="s">
        <v>341</v>
      </c>
      <c r="F53" s="280"/>
      <c r="G53" s="281" t="s">
        <v>845</v>
      </c>
      <c r="H53" s="537" t="s">
        <v>313</v>
      </c>
      <c r="I53" s="278" t="s">
        <v>830</v>
      </c>
    </row>
    <row r="54" spans="1:9" s="282" customFormat="1" ht="15.6" x14ac:dyDescent="0.3">
      <c r="A54" s="6">
        <v>51</v>
      </c>
      <c r="B54" s="32" t="s">
        <v>880</v>
      </c>
      <c r="C54" s="278" t="s">
        <v>828</v>
      </c>
      <c r="D54" s="292">
        <v>3512</v>
      </c>
      <c r="E54" s="537" t="s">
        <v>341</v>
      </c>
      <c r="F54" s="280"/>
      <c r="G54" s="281" t="s">
        <v>845</v>
      </c>
      <c r="H54" s="537" t="s">
        <v>313</v>
      </c>
      <c r="I54" s="278" t="s">
        <v>830</v>
      </c>
    </row>
    <row r="55" spans="1:9" s="282" customFormat="1" ht="15.6" x14ac:dyDescent="0.3">
      <c r="A55" s="6">
        <v>52</v>
      </c>
      <c r="B55" s="32" t="s">
        <v>881</v>
      </c>
      <c r="C55" s="278" t="s">
        <v>828</v>
      </c>
      <c r="D55" s="292">
        <v>2000</v>
      </c>
      <c r="E55" s="537" t="s">
        <v>341</v>
      </c>
      <c r="F55" s="280"/>
      <c r="G55" s="281" t="s">
        <v>845</v>
      </c>
      <c r="H55" s="537" t="s">
        <v>313</v>
      </c>
      <c r="I55" s="278" t="s">
        <v>830</v>
      </c>
    </row>
    <row r="56" spans="1:9" s="282" customFormat="1" ht="15.6" x14ac:dyDescent="0.3">
      <c r="A56" s="6">
        <v>53</v>
      </c>
      <c r="B56" s="32" t="s">
        <v>882</v>
      </c>
      <c r="C56" s="278" t="s">
        <v>828</v>
      </c>
      <c r="D56" s="292">
        <v>160.19999999999999</v>
      </c>
      <c r="E56" s="537" t="s">
        <v>341</v>
      </c>
      <c r="F56" s="280"/>
      <c r="G56" s="281" t="s">
        <v>745</v>
      </c>
      <c r="H56" s="278" t="s">
        <v>829</v>
      </c>
      <c r="I56" s="278" t="s">
        <v>830</v>
      </c>
    </row>
    <row r="57" spans="1:9" s="282" customFormat="1" ht="15.6" x14ac:dyDescent="0.3">
      <c r="A57" s="6">
        <v>54</v>
      </c>
      <c r="B57" s="32" t="s">
        <v>883</v>
      </c>
      <c r="C57" s="278" t="s">
        <v>828</v>
      </c>
      <c r="D57" s="292">
        <v>1400</v>
      </c>
      <c r="E57" s="537" t="s">
        <v>341</v>
      </c>
      <c r="F57" s="280"/>
      <c r="G57" s="281" t="s">
        <v>845</v>
      </c>
      <c r="H57" s="537" t="s">
        <v>313</v>
      </c>
      <c r="I57" s="278" t="s">
        <v>830</v>
      </c>
    </row>
    <row r="58" spans="1:9" s="282" customFormat="1" ht="15.6" x14ac:dyDescent="0.3">
      <c r="A58" s="6">
        <v>55</v>
      </c>
      <c r="B58" s="32" t="s">
        <v>884</v>
      </c>
      <c r="C58" s="278" t="s">
        <v>828</v>
      </c>
      <c r="D58" s="292">
        <v>1030</v>
      </c>
      <c r="E58" s="537" t="s">
        <v>341</v>
      </c>
      <c r="F58" s="280"/>
      <c r="G58" s="281" t="s">
        <v>845</v>
      </c>
      <c r="H58" s="537" t="s">
        <v>313</v>
      </c>
      <c r="I58" s="278" t="s">
        <v>830</v>
      </c>
    </row>
    <row r="59" spans="1:9" s="282" customFormat="1" ht="15.6" x14ac:dyDescent="0.3">
      <c r="A59" s="6">
        <v>56</v>
      </c>
      <c r="B59" s="258" t="s">
        <v>885</v>
      </c>
      <c r="C59" s="278" t="s">
        <v>828</v>
      </c>
      <c r="D59" s="303">
        <v>625</v>
      </c>
      <c r="E59" s="537" t="s">
        <v>341</v>
      </c>
      <c r="F59" s="280"/>
      <c r="G59" s="281" t="s">
        <v>845</v>
      </c>
      <c r="H59" s="537" t="s">
        <v>313</v>
      </c>
      <c r="I59" s="278" t="s">
        <v>830</v>
      </c>
    </row>
    <row r="60" spans="1:9" s="282" customFormat="1" ht="15.6" x14ac:dyDescent="0.3">
      <c r="A60" s="6">
        <v>57</v>
      </c>
      <c r="B60" s="258" t="s">
        <v>886</v>
      </c>
      <c r="C60" s="278" t="s">
        <v>828</v>
      </c>
      <c r="D60" s="303">
        <v>2187</v>
      </c>
      <c r="E60" s="537" t="s">
        <v>341</v>
      </c>
      <c r="F60" s="280"/>
      <c r="G60" s="281" t="s">
        <v>845</v>
      </c>
      <c r="H60" s="537" t="s">
        <v>313</v>
      </c>
      <c r="I60" s="278" t="s">
        <v>830</v>
      </c>
    </row>
    <row r="61" spans="1:9" s="282" customFormat="1" ht="15.6" x14ac:dyDescent="0.3">
      <c r="A61" s="6">
        <v>58</v>
      </c>
      <c r="B61" s="277" t="s">
        <v>887</v>
      </c>
      <c r="C61" s="278" t="s">
        <v>828</v>
      </c>
      <c r="D61" s="279">
        <v>511</v>
      </c>
      <c r="E61" s="278" t="s">
        <v>346</v>
      </c>
      <c r="F61" s="280"/>
      <c r="G61" s="281" t="s">
        <v>745</v>
      </c>
      <c r="H61" s="278" t="s">
        <v>829</v>
      </c>
      <c r="I61" s="278" t="s">
        <v>830</v>
      </c>
    </row>
    <row r="62" spans="1:9" s="282" customFormat="1" ht="15.6" x14ac:dyDescent="0.3">
      <c r="A62" s="6">
        <v>59</v>
      </c>
      <c r="B62" s="304" t="s">
        <v>888</v>
      </c>
      <c r="C62" s="278" t="s">
        <v>828</v>
      </c>
      <c r="D62" s="283">
        <v>852.9</v>
      </c>
      <c r="E62" s="278" t="s">
        <v>346</v>
      </c>
      <c r="F62" s="280"/>
      <c r="G62" s="281" t="s">
        <v>745</v>
      </c>
      <c r="H62" s="278" t="s">
        <v>829</v>
      </c>
      <c r="I62" s="278" t="s">
        <v>830</v>
      </c>
    </row>
    <row r="63" spans="1:9" s="282" customFormat="1" ht="15.6" x14ac:dyDescent="0.3">
      <c r="A63" s="6">
        <v>60</v>
      </c>
      <c r="B63" s="304" t="s">
        <v>889</v>
      </c>
      <c r="C63" s="278" t="s">
        <v>828</v>
      </c>
      <c r="D63" s="283">
        <v>260.3</v>
      </c>
      <c r="E63" s="278" t="s">
        <v>346</v>
      </c>
      <c r="F63" s="280"/>
      <c r="G63" s="281" t="s">
        <v>745</v>
      </c>
      <c r="H63" s="278" t="s">
        <v>829</v>
      </c>
      <c r="I63" s="278" t="s">
        <v>830</v>
      </c>
    </row>
    <row r="64" spans="1:9" s="282" customFormat="1" ht="15.6" x14ac:dyDescent="0.3">
      <c r="A64" s="6">
        <v>61</v>
      </c>
      <c r="B64" s="304" t="s">
        <v>890</v>
      </c>
      <c r="C64" s="278" t="s">
        <v>828</v>
      </c>
      <c r="D64" s="283">
        <v>51</v>
      </c>
      <c r="E64" s="278" t="s">
        <v>346</v>
      </c>
      <c r="F64" s="280"/>
      <c r="G64" s="281" t="s">
        <v>745</v>
      </c>
      <c r="H64" s="278" t="s">
        <v>829</v>
      </c>
      <c r="I64" s="278" t="s">
        <v>830</v>
      </c>
    </row>
    <row r="65" spans="1:9" s="282" customFormat="1" ht="31.2" x14ac:dyDescent="0.3">
      <c r="A65" s="6">
        <v>62</v>
      </c>
      <c r="B65" s="304" t="s">
        <v>891</v>
      </c>
      <c r="C65" s="278" t="s">
        <v>828</v>
      </c>
      <c r="D65" s="283">
        <v>234</v>
      </c>
      <c r="E65" s="278" t="s">
        <v>346</v>
      </c>
      <c r="F65" s="280"/>
      <c r="G65" s="281" t="s">
        <v>745</v>
      </c>
      <c r="H65" s="278" t="s">
        <v>829</v>
      </c>
      <c r="I65" s="278" t="s">
        <v>830</v>
      </c>
    </row>
    <row r="66" spans="1:9" s="282" customFormat="1" ht="15.6" x14ac:dyDescent="0.3">
      <c r="A66" s="6">
        <v>63</v>
      </c>
      <c r="B66" s="304" t="s">
        <v>313</v>
      </c>
      <c r="C66" s="278" t="s">
        <v>828</v>
      </c>
      <c r="D66" s="283">
        <v>30046</v>
      </c>
      <c r="E66" s="278" t="s">
        <v>346</v>
      </c>
      <c r="F66" s="280"/>
      <c r="G66" s="281" t="s">
        <v>845</v>
      </c>
      <c r="H66" s="278" t="s">
        <v>313</v>
      </c>
      <c r="I66" s="278" t="s">
        <v>830</v>
      </c>
    </row>
    <row r="67" spans="1:9" s="282" customFormat="1" ht="31.2" x14ac:dyDescent="0.3">
      <c r="A67" s="6">
        <v>64</v>
      </c>
      <c r="B67" s="304" t="s">
        <v>892</v>
      </c>
      <c r="C67" s="278" t="s">
        <v>828</v>
      </c>
      <c r="D67" s="283">
        <v>800</v>
      </c>
      <c r="E67" s="278" t="s">
        <v>339</v>
      </c>
      <c r="F67" s="280"/>
      <c r="G67" s="281" t="s">
        <v>745</v>
      </c>
      <c r="H67" s="278" t="s">
        <v>829</v>
      </c>
      <c r="I67" s="278" t="s">
        <v>830</v>
      </c>
    </row>
    <row r="68" spans="1:9" s="282" customFormat="1" ht="15.6" x14ac:dyDescent="0.3">
      <c r="A68" s="6">
        <v>65</v>
      </c>
      <c r="B68" s="304" t="s">
        <v>893</v>
      </c>
      <c r="C68" s="278" t="s">
        <v>828</v>
      </c>
      <c r="D68" s="283">
        <v>1142.9000000000001</v>
      </c>
      <c r="E68" s="278" t="s">
        <v>339</v>
      </c>
      <c r="F68" s="280"/>
      <c r="G68" s="281" t="s">
        <v>745</v>
      </c>
      <c r="H68" s="278" t="s">
        <v>829</v>
      </c>
      <c r="I68" s="278" t="s">
        <v>830</v>
      </c>
    </row>
    <row r="69" spans="1:9" s="282" customFormat="1" ht="15.6" x14ac:dyDescent="0.3">
      <c r="A69" s="6">
        <v>66</v>
      </c>
      <c r="B69" s="304" t="s">
        <v>894</v>
      </c>
      <c r="C69" s="278" t="s">
        <v>828</v>
      </c>
      <c r="D69" s="283">
        <v>755.1</v>
      </c>
      <c r="E69" s="278" t="s">
        <v>339</v>
      </c>
      <c r="F69" s="280"/>
      <c r="G69" s="281" t="s">
        <v>745</v>
      </c>
      <c r="H69" s="278" t="s">
        <v>829</v>
      </c>
      <c r="I69" s="278" t="s">
        <v>830</v>
      </c>
    </row>
    <row r="70" spans="1:9" s="282" customFormat="1" ht="15.6" x14ac:dyDescent="0.3">
      <c r="A70" s="6">
        <v>67</v>
      </c>
      <c r="B70" s="304" t="s">
        <v>895</v>
      </c>
      <c r="C70" s="278" t="s">
        <v>828</v>
      </c>
      <c r="D70" s="283">
        <v>779.6</v>
      </c>
      <c r="E70" s="278" t="s">
        <v>339</v>
      </c>
      <c r="F70" s="280"/>
      <c r="G70" s="281" t="s">
        <v>745</v>
      </c>
      <c r="H70" s="278" t="s">
        <v>829</v>
      </c>
      <c r="I70" s="278" t="s">
        <v>830</v>
      </c>
    </row>
    <row r="71" spans="1:9" s="282" customFormat="1" ht="15.6" x14ac:dyDescent="0.3">
      <c r="A71" s="6">
        <v>68</v>
      </c>
      <c r="B71" s="304" t="s">
        <v>896</v>
      </c>
      <c r="C71" s="278" t="s">
        <v>828</v>
      </c>
      <c r="D71" s="283">
        <v>857</v>
      </c>
      <c r="E71" s="278" t="s">
        <v>339</v>
      </c>
      <c r="F71" s="280"/>
      <c r="G71" s="281" t="s">
        <v>745</v>
      </c>
      <c r="H71" s="278" t="s">
        <v>829</v>
      </c>
      <c r="I71" s="278" t="s">
        <v>830</v>
      </c>
    </row>
    <row r="72" spans="1:9" s="282" customFormat="1" ht="31.2" x14ac:dyDescent="0.3">
      <c r="A72" s="6">
        <v>69</v>
      </c>
      <c r="B72" s="304" t="s">
        <v>897</v>
      </c>
      <c r="C72" s="278" t="s">
        <v>828</v>
      </c>
      <c r="D72" s="283">
        <v>21351</v>
      </c>
      <c r="E72" s="278" t="s">
        <v>339</v>
      </c>
      <c r="F72" s="280"/>
      <c r="G72" s="281" t="s">
        <v>745</v>
      </c>
      <c r="H72" s="278" t="s">
        <v>829</v>
      </c>
      <c r="I72" s="278" t="s">
        <v>830</v>
      </c>
    </row>
    <row r="73" spans="1:9" s="282" customFormat="1" ht="46.8" x14ac:dyDescent="0.3">
      <c r="A73" s="6">
        <v>70</v>
      </c>
      <c r="B73" s="277" t="s">
        <v>959</v>
      </c>
      <c r="C73" s="278" t="s">
        <v>828</v>
      </c>
      <c r="D73" s="285">
        <v>9558</v>
      </c>
      <c r="E73" s="537" t="s">
        <v>342</v>
      </c>
      <c r="F73" s="280"/>
      <c r="G73" s="281" t="s">
        <v>960</v>
      </c>
      <c r="H73" s="537" t="s">
        <v>961</v>
      </c>
      <c r="I73" s="278" t="s">
        <v>830</v>
      </c>
    </row>
    <row r="74" spans="1:9" s="282" customFormat="1" ht="15.6" x14ac:dyDescent="0.3">
      <c r="A74" s="6">
        <v>71</v>
      </c>
      <c r="B74" s="304" t="s">
        <v>898</v>
      </c>
      <c r="C74" s="278" t="s">
        <v>828</v>
      </c>
      <c r="D74" s="283">
        <v>1123</v>
      </c>
      <c r="E74" s="278" t="s">
        <v>343</v>
      </c>
      <c r="F74" s="280"/>
      <c r="G74" s="281" t="s">
        <v>745</v>
      </c>
      <c r="H74" s="278" t="s">
        <v>829</v>
      </c>
      <c r="I74" s="278" t="s">
        <v>830</v>
      </c>
    </row>
    <row r="75" spans="1:9" s="282" customFormat="1" ht="15.6" x14ac:dyDescent="0.3">
      <c r="A75" s="6">
        <v>72</v>
      </c>
      <c r="B75" s="304" t="s">
        <v>899</v>
      </c>
      <c r="C75" s="278" t="s">
        <v>828</v>
      </c>
      <c r="D75" s="283">
        <v>4024</v>
      </c>
      <c r="E75" s="278" t="s">
        <v>343</v>
      </c>
      <c r="F75" s="280"/>
      <c r="G75" s="281" t="s">
        <v>745</v>
      </c>
      <c r="H75" s="278" t="s">
        <v>829</v>
      </c>
      <c r="I75" s="278" t="s">
        <v>830</v>
      </c>
    </row>
    <row r="76" spans="1:9" s="282" customFormat="1" ht="15.6" x14ac:dyDescent="0.3">
      <c r="A76" s="6">
        <v>73</v>
      </c>
      <c r="B76" s="304" t="s">
        <v>900</v>
      </c>
      <c r="C76" s="278" t="s">
        <v>828</v>
      </c>
      <c r="D76" s="283">
        <v>16272</v>
      </c>
      <c r="E76" s="278" t="s">
        <v>338</v>
      </c>
      <c r="F76" s="280"/>
      <c r="G76" s="281" t="s">
        <v>901</v>
      </c>
      <c r="H76" s="278" t="s">
        <v>313</v>
      </c>
      <c r="I76" s="278" t="s">
        <v>830</v>
      </c>
    </row>
    <row r="77" spans="1:9" s="282" customFormat="1" ht="15.6" x14ac:dyDescent="0.3">
      <c r="A77" s="6">
        <v>74</v>
      </c>
      <c r="B77" s="304" t="s">
        <v>902</v>
      </c>
      <c r="C77" s="278" t="s">
        <v>828</v>
      </c>
      <c r="D77" s="283">
        <v>12078</v>
      </c>
      <c r="E77" s="278" t="s">
        <v>338</v>
      </c>
      <c r="F77" s="280"/>
      <c r="G77" s="281" t="s">
        <v>901</v>
      </c>
      <c r="H77" s="278" t="s">
        <v>313</v>
      </c>
      <c r="I77" s="278" t="s">
        <v>830</v>
      </c>
    </row>
    <row r="78" spans="1:9" s="282" customFormat="1" ht="31.2" x14ac:dyDescent="0.3">
      <c r="A78" s="6">
        <v>75</v>
      </c>
      <c r="B78" s="304" t="s">
        <v>958</v>
      </c>
      <c r="C78" s="278" t="s">
        <v>828</v>
      </c>
      <c r="D78" s="283">
        <v>90598.5</v>
      </c>
      <c r="E78" s="278" t="s">
        <v>406</v>
      </c>
      <c r="F78" s="280"/>
      <c r="G78" s="281" t="s">
        <v>423</v>
      </c>
      <c r="H78" s="278" t="s">
        <v>423</v>
      </c>
      <c r="I78" s="278" t="s">
        <v>830</v>
      </c>
    </row>
    <row r="79" spans="1:9" s="282" customFormat="1" ht="31.2" x14ac:dyDescent="0.3">
      <c r="A79" s="6">
        <v>76</v>
      </c>
      <c r="B79" s="304" t="s">
        <v>903</v>
      </c>
      <c r="C79" s="278" t="s">
        <v>828</v>
      </c>
      <c r="D79" s="283">
        <v>531.5</v>
      </c>
      <c r="E79" s="278" t="s">
        <v>406</v>
      </c>
      <c r="F79" s="280"/>
      <c r="G79" s="281" t="s">
        <v>781</v>
      </c>
      <c r="H79" s="278" t="s">
        <v>829</v>
      </c>
      <c r="I79" s="278" t="s">
        <v>830</v>
      </c>
    </row>
    <row r="80" spans="1:9" s="282" customFormat="1" ht="31.2" x14ac:dyDescent="0.3">
      <c r="A80" s="6">
        <v>77</v>
      </c>
      <c r="B80" s="304" t="s">
        <v>903</v>
      </c>
      <c r="C80" s="278"/>
      <c r="D80" s="283">
        <v>436.7</v>
      </c>
      <c r="E80" s="278" t="s">
        <v>406</v>
      </c>
      <c r="F80" s="280"/>
      <c r="G80" s="281" t="s">
        <v>781</v>
      </c>
      <c r="H80" s="278" t="s">
        <v>829</v>
      </c>
      <c r="I80" s="278" t="s">
        <v>830</v>
      </c>
    </row>
    <row r="81" spans="1:9" s="282" customFormat="1" ht="31.2" x14ac:dyDescent="0.3">
      <c r="A81" s="6">
        <v>78</v>
      </c>
      <c r="B81" s="304" t="s">
        <v>903</v>
      </c>
      <c r="C81" s="278"/>
      <c r="D81" s="283">
        <v>645</v>
      </c>
      <c r="E81" s="278" t="s">
        <v>406</v>
      </c>
      <c r="F81" s="280"/>
      <c r="G81" s="281" t="s">
        <v>781</v>
      </c>
      <c r="H81" s="278" t="s">
        <v>829</v>
      </c>
      <c r="I81" s="278" t="s">
        <v>830</v>
      </c>
    </row>
    <row r="82" spans="1:9" s="282" customFormat="1" ht="31.2" x14ac:dyDescent="0.3">
      <c r="A82" s="6">
        <v>79</v>
      </c>
      <c r="B82" s="304" t="s">
        <v>903</v>
      </c>
      <c r="C82" s="278"/>
      <c r="D82" s="283">
        <v>375.1</v>
      </c>
      <c r="E82" s="278" t="s">
        <v>406</v>
      </c>
      <c r="F82" s="280"/>
      <c r="G82" s="281" t="s">
        <v>781</v>
      </c>
      <c r="H82" s="278" t="s">
        <v>829</v>
      </c>
      <c r="I82" s="278" t="s">
        <v>830</v>
      </c>
    </row>
    <row r="83" spans="1:9" s="282" customFormat="1" ht="16.8" x14ac:dyDescent="0.3">
      <c r="A83" s="6">
        <v>80</v>
      </c>
      <c r="B83" s="538" t="s">
        <v>963</v>
      </c>
      <c r="C83" s="278"/>
      <c r="D83" s="283">
        <v>90</v>
      </c>
      <c r="E83" s="278" t="s">
        <v>406</v>
      </c>
      <c r="F83" s="280"/>
      <c r="G83" s="281" t="s">
        <v>781</v>
      </c>
      <c r="H83" s="278" t="s">
        <v>829</v>
      </c>
      <c r="I83" s="278" t="s">
        <v>830</v>
      </c>
    </row>
    <row r="84" spans="1:9" s="282" customFormat="1" ht="16.8" x14ac:dyDescent="0.3">
      <c r="A84" s="6">
        <v>81</v>
      </c>
      <c r="B84" s="538" t="s">
        <v>964</v>
      </c>
      <c r="C84" s="278"/>
      <c r="D84" s="283">
        <v>88</v>
      </c>
      <c r="E84" s="278" t="s">
        <v>406</v>
      </c>
      <c r="F84" s="280"/>
      <c r="G84" s="281" t="s">
        <v>781</v>
      </c>
      <c r="H84" s="278" t="s">
        <v>829</v>
      </c>
      <c r="I84" s="278" t="s">
        <v>830</v>
      </c>
    </row>
    <row r="85" spans="1:9" s="282" customFormat="1" ht="15.6" x14ac:dyDescent="0.3">
      <c r="A85" s="6">
        <v>82</v>
      </c>
      <c r="B85" s="304" t="s">
        <v>904</v>
      </c>
      <c r="C85" s="278" t="s">
        <v>828</v>
      </c>
      <c r="D85" s="283">
        <v>560</v>
      </c>
      <c r="E85" s="278" t="s">
        <v>406</v>
      </c>
      <c r="F85" s="280"/>
      <c r="G85" s="281" t="s">
        <v>781</v>
      </c>
      <c r="H85" s="278" t="s">
        <v>829</v>
      </c>
      <c r="I85" s="278" t="s">
        <v>830</v>
      </c>
    </row>
    <row r="86" spans="1:9" s="282" customFormat="1" ht="31.2" x14ac:dyDescent="0.3">
      <c r="A86" s="6">
        <v>83</v>
      </c>
      <c r="B86" s="277" t="s">
        <v>905</v>
      </c>
      <c r="C86" s="278" t="s">
        <v>828</v>
      </c>
      <c r="D86" s="279">
        <v>1566</v>
      </c>
      <c r="E86" s="278" t="s">
        <v>406</v>
      </c>
      <c r="F86" s="280"/>
      <c r="G86" s="281" t="s">
        <v>781</v>
      </c>
      <c r="H86" s="278" t="s">
        <v>829</v>
      </c>
      <c r="I86" s="278" t="s">
        <v>830</v>
      </c>
    </row>
    <row r="87" spans="1:9" s="282" customFormat="1" ht="31.2" x14ac:dyDescent="0.3">
      <c r="A87" s="6">
        <v>84</v>
      </c>
      <c r="B87" s="277" t="s">
        <v>906</v>
      </c>
      <c r="C87" s="278" t="s">
        <v>828</v>
      </c>
      <c r="D87" s="279">
        <v>450</v>
      </c>
      <c r="E87" s="278" t="s">
        <v>406</v>
      </c>
      <c r="F87" s="280"/>
      <c r="G87" s="281" t="s">
        <v>781</v>
      </c>
      <c r="H87" s="278" t="s">
        <v>829</v>
      </c>
      <c r="I87" s="278" t="s">
        <v>830</v>
      </c>
    </row>
    <row r="88" spans="1:9" s="305" customFormat="1" ht="15.6" x14ac:dyDescent="0.3">
      <c r="A88" s="274" t="s">
        <v>401</v>
      </c>
      <c r="B88" s="651" t="s">
        <v>907</v>
      </c>
      <c r="C88" s="651"/>
      <c r="D88" s="651"/>
      <c r="E88" s="651"/>
      <c r="F88" s="651"/>
      <c r="G88" s="651"/>
      <c r="H88" s="651"/>
      <c r="I88" s="274"/>
    </row>
    <row r="89" spans="1:9" s="282" customFormat="1" ht="31.2" x14ac:dyDescent="0.3">
      <c r="A89" s="6">
        <v>1</v>
      </c>
      <c r="B89" s="277" t="s">
        <v>908</v>
      </c>
      <c r="C89" s="278" t="s">
        <v>828</v>
      </c>
      <c r="D89" s="279">
        <v>15000</v>
      </c>
      <c r="E89" s="537" t="s">
        <v>349</v>
      </c>
      <c r="F89" s="280"/>
      <c r="G89" s="278" t="s">
        <v>745</v>
      </c>
      <c r="H89" s="537" t="s">
        <v>909</v>
      </c>
      <c r="I89" s="306" t="s">
        <v>910</v>
      </c>
    </row>
    <row r="90" spans="1:9" s="282" customFormat="1" ht="31.2" x14ac:dyDescent="0.3">
      <c r="A90" s="6">
        <v>2</v>
      </c>
      <c r="B90" s="277" t="s">
        <v>911</v>
      </c>
      <c r="C90" s="278" t="s">
        <v>828</v>
      </c>
      <c r="D90" s="279" t="s">
        <v>912</v>
      </c>
      <c r="E90" s="537" t="s">
        <v>344</v>
      </c>
      <c r="F90" s="307"/>
      <c r="G90" s="278" t="s">
        <v>745</v>
      </c>
      <c r="H90" s="278" t="s">
        <v>51</v>
      </c>
      <c r="I90" s="306" t="s">
        <v>910</v>
      </c>
    </row>
    <row r="91" spans="1:9" s="282" customFormat="1" ht="31.2" x14ac:dyDescent="0.3">
      <c r="A91" s="6">
        <v>3</v>
      </c>
      <c r="B91" s="277" t="s">
        <v>913</v>
      </c>
      <c r="C91" s="278" t="s">
        <v>828</v>
      </c>
      <c r="D91" s="301" t="s">
        <v>914</v>
      </c>
      <c r="E91" s="537" t="s">
        <v>344</v>
      </c>
      <c r="F91" s="307"/>
      <c r="G91" s="278" t="s">
        <v>745</v>
      </c>
      <c r="H91" s="278" t="s">
        <v>51</v>
      </c>
      <c r="I91" s="306" t="s">
        <v>910</v>
      </c>
    </row>
    <row r="92" spans="1:9" s="282" customFormat="1" ht="31.2" x14ac:dyDescent="0.3">
      <c r="A92" s="6">
        <v>4</v>
      </c>
      <c r="B92" s="277" t="s">
        <v>915</v>
      </c>
      <c r="C92" s="278" t="s">
        <v>828</v>
      </c>
      <c r="D92" s="301">
        <v>9853</v>
      </c>
      <c r="E92" s="537" t="s">
        <v>344</v>
      </c>
      <c r="F92" s="280"/>
      <c r="G92" s="278" t="s">
        <v>745</v>
      </c>
      <c r="H92" s="278" t="s">
        <v>51</v>
      </c>
      <c r="I92" s="306" t="s">
        <v>910</v>
      </c>
    </row>
    <row r="93" spans="1:9" s="282" customFormat="1" ht="31.2" x14ac:dyDescent="0.3">
      <c r="A93" s="6">
        <v>5</v>
      </c>
      <c r="B93" s="299" t="s">
        <v>916</v>
      </c>
      <c r="C93" s="278" t="s">
        <v>828</v>
      </c>
      <c r="D93" s="279">
        <v>955</v>
      </c>
      <c r="E93" s="537" t="s">
        <v>340</v>
      </c>
      <c r="F93" s="280"/>
      <c r="G93" s="26" t="s">
        <v>745</v>
      </c>
      <c r="H93" s="537" t="s">
        <v>851</v>
      </c>
      <c r="I93" s="306" t="s">
        <v>910</v>
      </c>
    </row>
    <row r="94" spans="1:9" s="282" customFormat="1" ht="31.2" x14ac:dyDescent="0.3">
      <c r="A94" s="6">
        <v>6</v>
      </c>
      <c r="B94" s="299" t="s">
        <v>917</v>
      </c>
      <c r="C94" s="278" t="s">
        <v>828</v>
      </c>
      <c r="D94" s="279">
        <v>381</v>
      </c>
      <c r="E94" s="537" t="s">
        <v>340</v>
      </c>
      <c r="F94" s="280"/>
      <c r="G94" s="26" t="s">
        <v>745</v>
      </c>
      <c r="H94" s="537" t="s">
        <v>851</v>
      </c>
      <c r="I94" s="306" t="s">
        <v>910</v>
      </c>
    </row>
    <row r="95" spans="1:9" s="282" customFormat="1" ht="31.2" x14ac:dyDescent="0.3">
      <c r="A95" s="6">
        <v>7</v>
      </c>
      <c r="B95" s="304" t="s">
        <v>918</v>
      </c>
      <c r="C95" s="278" t="s">
        <v>828</v>
      </c>
      <c r="D95" s="283">
        <v>122.9</v>
      </c>
      <c r="E95" s="278" t="s">
        <v>346</v>
      </c>
      <c r="F95" s="280"/>
      <c r="G95" s="281" t="s">
        <v>745</v>
      </c>
      <c r="H95" s="537" t="s">
        <v>851</v>
      </c>
      <c r="I95" s="306" t="s">
        <v>910</v>
      </c>
    </row>
    <row r="96" spans="1:9" s="282" customFormat="1" ht="31.2" x14ac:dyDescent="0.3">
      <c r="A96" s="6">
        <v>8</v>
      </c>
      <c r="B96" s="277" t="s">
        <v>919</v>
      </c>
      <c r="C96" s="278" t="s">
        <v>828</v>
      </c>
      <c r="D96" s="279">
        <v>1800</v>
      </c>
      <c r="E96" s="278" t="s">
        <v>342</v>
      </c>
      <c r="F96" s="280"/>
      <c r="G96" s="278" t="s">
        <v>745</v>
      </c>
      <c r="H96" s="278" t="s">
        <v>610</v>
      </c>
      <c r="I96" s="306" t="s">
        <v>910</v>
      </c>
    </row>
    <row r="97" spans="1:18" s="282" customFormat="1" ht="31.2" x14ac:dyDescent="0.3">
      <c r="A97" s="6">
        <v>9</v>
      </c>
      <c r="B97" s="277" t="s">
        <v>920</v>
      </c>
      <c r="C97" s="278" t="s">
        <v>828</v>
      </c>
      <c r="D97" s="279">
        <v>5910.3</v>
      </c>
      <c r="E97" s="278" t="s">
        <v>342</v>
      </c>
      <c r="F97" s="280"/>
      <c r="G97" s="278" t="s">
        <v>745</v>
      </c>
      <c r="H97" s="278" t="s">
        <v>610</v>
      </c>
      <c r="I97" s="306" t="s">
        <v>910</v>
      </c>
    </row>
    <row r="98" spans="1:18" s="308" customFormat="1" ht="31.2" x14ac:dyDescent="0.3">
      <c r="A98" s="6">
        <v>10</v>
      </c>
      <c r="B98" s="277" t="s">
        <v>921</v>
      </c>
      <c r="C98" s="278" t="s">
        <v>828</v>
      </c>
      <c r="D98" s="279">
        <v>1400</v>
      </c>
      <c r="E98" s="278" t="s">
        <v>342</v>
      </c>
      <c r="F98" s="280"/>
      <c r="G98" s="278" t="s">
        <v>745</v>
      </c>
      <c r="H98" s="278" t="s">
        <v>922</v>
      </c>
      <c r="I98" s="306" t="s">
        <v>910</v>
      </c>
      <c r="J98" s="298"/>
      <c r="K98" s="298"/>
      <c r="L98" s="298"/>
      <c r="M98" s="298"/>
      <c r="N98" s="298"/>
      <c r="O98" s="298"/>
      <c r="P98" s="298"/>
      <c r="Q98" s="298"/>
      <c r="R98" s="298"/>
    </row>
    <row r="99" spans="1:18" s="311" customFormat="1" ht="31.2" x14ac:dyDescent="0.25">
      <c r="A99" s="6">
        <v>11</v>
      </c>
      <c r="B99" s="277" t="s">
        <v>923</v>
      </c>
      <c r="C99" s="278" t="s">
        <v>828</v>
      </c>
      <c r="D99" s="279">
        <v>2917.5</v>
      </c>
      <c r="E99" s="278" t="s">
        <v>343</v>
      </c>
      <c r="F99" s="280"/>
      <c r="G99" s="278" t="s">
        <v>924</v>
      </c>
      <c r="H99" s="537" t="s">
        <v>851</v>
      </c>
      <c r="I99" s="306" t="s">
        <v>910</v>
      </c>
      <c r="J99" s="309"/>
      <c r="K99" s="310"/>
      <c r="L99" s="310"/>
      <c r="M99" s="310"/>
      <c r="N99" s="310"/>
      <c r="O99" s="310"/>
      <c r="P99" s="310"/>
      <c r="Q99" s="310"/>
      <c r="R99" s="310"/>
    </row>
    <row r="100" spans="1:18" s="311" customFormat="1" ht="31.2" x14ac:dyDescent="0.25">
      <c r="A100" s="6">
        <v>12</v>
      </c>
      <c r="B100" s="290" t="s">
        <v>925</v>
      </c>
      <c r="C100" s="278" t="s">
        <v>828</v>
      </c>
      <c r="D100" s="285">
        <v>499.1</v>
      </c>
      <c r="E100" s="537" t="s">
        <v>341</v>
      </c>
      <c r="F100" s="280"/>
      <c r="G100" s="281" t="s">
        <v>745</v>
      </c>
      <c r="H100" s="537" t="s">
        <v>851</v>
      </c>
      <c r="I100" s="306" t="s">
        <v>910</v>
      </c>
      <c r="J100" s="310"/>
      <c r="K100" s="310"/>
      <c r="L100" s="310"/>
      <c r="M100" s="310"/>
      <c r="N100" s="310"/>
      <c r="O100" s="310"/>
      <c r="P100" s="310"/>
      <c r="Q100" s="310"/>
      <c r="R100" s="310"/>
    </row>
    <row r="101" spans="1:18" s="539" customFormat="1" ht="31.2" x14ac:dyDescent="0.25">
      <c r="A101" s="6">
        <v>13</v>
      </c>
      <c r="B101" s="277" t="s">
        <v>926</v>
      </c>
      <c r="C101" s="278" t="s">
        <v>828</v>
      </c>
      <c r="D101" s="279">
        <v>423.1</v>
      </c>
      <c r="E101" s="278" t="s">
        <v>406</v>
      </c>
      <c r="F101" s="280"/>
      <c r="G101" s="278" t="s">
        <v>924</v>
      </c>
      <c r="H101" s="278" t="s">
        <v>781</v>
      </c>
      <c r="I101" s="306" t="s">
        <v>910</v>
      </c>
      <c r="J101" s="310"/>
      <c r="K101" s="310"/>
      <c r="L101" s="310"/>
      <c r="M101" s="310"/>
      <c r="N101" s="310"/>
      <c r="O101" s="310"/>
      <c r="P101" s="310"/>
      <c r="Q101" s="310"/>
      <c r="R101" s="310"/>
    </row>
    <row r="102" spans="1:18" s="310" customFormat="1" x14ac:dyDescent="0.25">
      <c r="A102" s="312"/>
      <c r="B102" s="313"/>
      <c r="C102" s="313"/>
      <c r="D102" s="314"/>
      <c r="E102" s="312"/>
      <c r="F102" s="313"/>
      <c r="G102" s="313"/>
      <c r="H102" s="313"/>
      <c r="I102" s="315"/>
    </row>
    <row r="103" spans="1:18" s="310" customFormat="1" x14ac:dyDescent="0.25">
      <c r="A103" s="312"/>
      <c r="B103" s="313"/>
      <c r="C103" s="313"/>
      <c r="D103" s="314"/>
      <c r="E103" s="312"/>
      <c r="F103" s="313"/>
      <c r="G103" s="313"/>
      <c r="H103" s="313"/>
      <c r="I103" s="315"/>
    </row>
    <row r="104" spans="1:18" s="310" customFormat="1" x14ac:dyDescent="0.25">
      <c r="A104" s="312"/>
      <c r="B104" s="313"/>
      <c r="C104" s="313"/>
      <c r="D104" s="314"/>
      <c r="E104" s="312"/>
      <c r="F104" s="313"/>
      <c r="G104" s="313"/>
      <c r="H104" s="313"/>
      <c r="I104" s="315"/>
    </row>
    <row r="105" spans="1:18" s="310" customFormat="1" x14ac:dyDescent="0.25">
      <c r="A105" s="312"/>
      <c r="B105" s="313"/>
      <c r="C105" s="313"/>
      <c r="D105" s="314"/>
      <c r="E105" s="312"/>
      <c r="F105" s="313"/>
      <c r="G105" s="313"/>
      <c r="H105" s="313"/>
      <c r="I105" s="315"/>
    </row>
    <row r="106" spans="1:18" s="310" customFormat="1" x14ac:dyDescent="0.25">
      <c r="A106" s="312"/>
      <c r="B106" s="313"/>
      <c r="C106" s="313"/>
      <c r="D106" s="314"/>
      <c r="E106" s="312"/>
      <c r="F106" s="313"/>
      <c r="G106" s="313"/>
      <c r="H106" s="313"/>
      <c r="I106" s="315"/>
    </row>
    <row r="107" spans="1:18" s="310" customFormat="1" x14ac:dyDescent="0.25">
      <c r="A107" s="312"/>
      <c r="B107" s="313"/>
      <c r="C107" s="313"/>
      <c r="D107" s="314"/>
      <c r="E107" s="312"/>
      <c r="F107" s="313"/>
      <c r="G107" s="313"/>
      <c r="H107" s="313"/>
      <c r="I107" s="315"/>
    </row>
    <row r="108" spans="1:18" s="310" customFormat="1" x14ac:dyDescent="0.25">
      <c r="A108" s="312"/>
      <c r="B108" s="313"/>
      <c r="C108" s="313"/>
      <c r="D108" s="314"/>
      <c r="E108" s="312"/>
      <c r="F108" s="313"/>
      <c r="G108" s="313"/>
      <c r="H108" s="313"/>
      <c r="I108" s="315"/>
    </row>
    <row r="109" spans="1:18" s="310" customFormat="1" x14ac:dyDescent="0.25">
      <c r="A109" s="312"/>
      <c r="B109" s="313"/>
      <c r="C109" s="313"/>
      <c r="D109" s="314"/>
      <c r="E109" s="312"/>
      <c r="F109" s="313"/>
      <c r="G109" s="313"/>
      <c r="H109" s="313"/>
      <c r="I109" s="315"/>
    </row>
    <row r="110" spans="1:18" s="310" customFormat="1" x14ac:dyDescent="0.25">
      <c r="A110" s="312"/>
      <c r="B110" s="313"/>
      <c r="C110" s="313"/>
      <c r="D110" s="314"/>
      <c r="E110" s="312"/>
      <c r="F110" s="313"/>
      <c r="G110" s="313"/>
      <c r="H110" s="313"/>
      <c r="I110" s="315"/>
    </row>
    <row r="111" spans="1:18" s="310" customFormat="1" x14ac:dyDescent="0.25">
      <c r="A111" s="312"/>
      <c r="B111" s="313"/>
      <c r="C111" s="313"/>
      <c r="D111" s="314"/>
      <c r="E111" s="312"/>
      <c r="F111" s="313"/>
      <c r="G111" s="313"/>
      <c r="H111" s="313"/>
      <c r="I111" s="315"/>
    </row>
    <row r="112" spans="1:18" s="310" customFormat="1" x14ac:dyDescent="0.25">
      <c r="A112" s="312"/>
      <c r="B112" s="313"/>
      <c r="C112" s="313"/>
      <c r="D112" s="314"/>
      <c r="E112" s="312"/>
      <c r="F112" s="313"/>
      <c r="G112" s="313"/>
      <c r="H112" s="313"/>
      <c r="I112" s="315"/>
    </row>
    <row r="113" spans="1:9" s="310" customFormat="1" x14ac:dyDescent="0.25">
      <c r="A113" s="312"/>
      <c r="B113" s="313"/>
      <c r="C113" s="313"/>
      <c r="D113" s="314"/>
      <c r="E113" s="312"/>
      <c r="F113" s="313"/>
      <c r="G113" s="313"/>
      <c r="H113" s="313"/>
      <c r="I113" s="315"/>
    </row>
    <row r="114" spans="1:9" s="310" customFormat="1" x14ac:dyDescent="0.25">
      <c r="A114" s="312"/>
      <c r="B114" s="313"/>
      <c r="C114" s="313"/>
      <c r="D114" s="314"/>
      <c r="E114" s="312"/>
      <c r="F114" s="313"/>
      <c r="G114" s="313"/>
      <c r="H114" s="313"/>
      <c r="I114" s="315"/>
    </row>
    <row r="115" spans="1:9" s="310" customFormat="1" x14ac:dyDescent="0.25">
      <c r="A115" s="312"/>
      <c r="B115" s="313"/>
      <c r="C115" s="313"/>
      <c r="D115" s="314"/>
      <c r="E115" s="312"/>
      <c r="F115" s="313"/>
      <c r="G115" s="313"/>
      <c r="H115" s="313"/>
      <c r="I115" s="315"/>
    </row>
    <row r="116" spans="1:9" s="310" customFormat="1" x14ac:dyDescent="0.25">
      <c r="A116" s="312"/>
      <c r="B116" s="313"/>
      <c r="C116" s="313"/>
      <c r="D116" s="314"/>
      <c r="E116" s="312"/>
      <c r="F116" s="313"/>
      <c r="G116" s="313"/>
      <c r="H116" s="313"/>
      <c r="I116" s="315"/>
    </row>
    <row r="117" spans="1:9" s="310" customFormat="1" x14ac:dyDescent="0.25">
      <c r="A117" s="312"/>
      <c r="B117" s="313"/>
      <c r="C117" s="313"/>
      <c r="D117" s="314"/>
      <c r="E117" s="312"/>
      <c r="F117" s="313"/>
      <c r="G117" s="313"/>
      <c r="H117" s="313"/>
      <c r="I117" s="315"/>
    </row>
  </sheetData>
  <mergeCells count="3">
    <mergeCell ref="A1:I1"/>
    <mergeCell ref="B3:H3"/>
    <mergeCell ref="B88:H88"/>
  </mergeCells>
  <pageMargins left="0.42" right="0.38" top="0.27" bottom="0.27" header="0.2"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topLeftCell="A47" workbookViewId="0">
      <selection activeCell="A7" sqref="A7:E68"/>
    </sheetView>
  </sheetViews>
  <sheetFormatPr defaultColWidth="9.109375" defaultRowHeight="15.6" x14ac:dyDescent="0.3"/>
  <cols>
    <col min="1" max="1" width="7.33203125" style="404" customWidth="1"/>
    <col min="2" max="2" width="54" style="403" customWidth="1"/>
    <col min="3" max="3" width="10" style="404" customWidth="1"/>
    <col min="4" max="4" width="14.21875" style="403" customWidth="1"/>
    <col min="5" max="5" width="12.5546875" style="403" customWidth="1"/>
    <col min="6" max="6" width="12.33203125" style="403" customWidth="1"/>
    <col min="7" max="7" width="11.77734375" style="403" customWidth="1"/>
    <col min="8" max="8" width="11.21875" style="403" customWidth="1"/>
    <col min="9" max="18" width="11.5546875" style="403" customWidth="1"/>
    <col min="19" max="19" width="11.33203125" style="403" customWidth="1"/>
    <col min="20" max="20" width="11.6640625" style="403" customWidth="1"/>
    <col min="21" max="21" width="11.33203125" style="403" customWidth="1"/>
    <col min="22" max="22" width="10.6640625" style="403" customWidth="1"/>
    <col min="23" max="16384" width="9.109375" style="403"/>
  </cols>
  <sheetData>
    <row r="1" spans="1:22" x14ac:dyDescent="0.3">
      <c r="A1" s="402" t="s">
        <v>3</v>
      </c>
    </row>
    <row r="2" spans="1:22" ht="19.2" customHeight="1" x14ac:dyDescent="0.3">
      <c r="A2" s="560" t="s">
        <v>350</v>
      </c>
      <c r="B2" s="560"/>
      <c r="C2" s="560"/>
      <c r="D2" s="560"/>
      <c r="E2" s="560"/>
      <c r="F2" s="560"/>
      <c r="G2" s="560"/>
      <c r="H2" s="560"/>
      <c r="I2" s="560"/>
      <c r="J2" s="560"/>
      <c r="K2" s="560"/>
      <c r="L2" s="560"/>
      <c r="M2" s="560"/>
      <c r="N2" s="560"/>
      <c r="O2" s="560"/>
      <c r="P2" s="560"/>
      <c r="Q2" s="560"/>
      <c r="R2" s="560"/>
      <c r="S2" s="560"/>
      <c r="T2" s="560"/>
      <c r="U2" s="560"/>
      <c r="V2" s="560"/>
    </row>
    <row r="3" spans="1:22" x14ac:dyDescent="0.3">
      <c r="A3" s="405"/>
      <c r="B3" s="405"/>
      <c r="C3" s="405"/>
      <c r="D3" s="405"/>
      <c r="E3" s="405"/>
      <c r="F3" s="406"/>
      <c r="G3" s="563"/>
      <c r="H3" s="563"/>
    </row>
    <row r="4" spans="1:22" ht="15.6" customHeight="1" x14ac:dyDescent="0.3">
      <c r="A4" s="564" t="s">
        <v>0</v>
      </c>
      <c r="B4" s="564" t="s">
        <v>17</v>
      </c>
      <c r="C4" s="564" t="s">
        <v>18</v>
      </c>
      <c r="D4" s="566" t="s">
        <v>19</v>
      </c>
      <c r="E4" s="568" t="s">
        <v>20</v>
      </c>
      <c r="F4" s="564" t="s">
        <v>21</v>
      </c>
      <c r="G4" s="564"/>
      <c r="H4" s="564"/>
      <c r="I4" s="564"/>
      <c r="J4" s="564"/>
      <c r="K4" s="564"/>
      <c r="L4" s="564"/>
      <c r="M4" s="564"/>
      <c r="N4" s="564"/>
      <c r="O4" s="564"/>
      <c r="P4" s="564"/>
      <c r="Q4" s="564"/>
      <c r="R4" s="564"/>
      <c r="S4" s="564"/>
      <c r="T4" s="564"/>
      <c r="U4" s="564"/>
      <c r="V4" s="564"/>
    </row>
    <row r="5" spans="1:22" ht="31.2" x14ac:dyDescent="0.3">
      <c r="A5" s="565"/>
      <c r="B5" s="564"/>
      <c r="C5" s="565"/>
      <c r="D5" s="567"/>
      <c r="E5" s="569"/>
      <c r="F5" s="6" t="s">
        <v>333</v>
      </c>
      <c r="G5" s="6" t="s">
        <v>334</v>
      </c>
      <c r="H5" s="6" t="s">
        <v>335</v>
      </c>
      <c r="I5" s="6" t="s">
        <v>336</v>
      </c>
      <c r="J5" s="6" t="s">
        <v>337</v>
      </c>
      <c r="K5" s="6" t="s">
        <v>338</v>
      </c>
      <c r="L5" s="6" t="s">
        <v>339</v>
      </c>
      <c r="M5" s="6" t="s">
        <v>340</v>
      </c>
      <c r="N5" s="6" t="s">
        <v>341</v>
      </c>
      <c r="O5" s="6" t="s">
        <v>342</v>
      </c>
      <c r="P5" s="6" t="s">
        <v>343</v>
      </c>
      <c r="Q5" s="6" t="s">
        <v>344</v>
      </c>
      <c r="R5" s="6" t="s">
        <v>345</v>
      </c>
      <c r="S5" s="6" t="s">
        <v>346</v>
      </c>
      <c r="T5" s="6" t="s">
        <v>347</v>
      </c>
      <c r="U5" s="6" t="s">
        <v>348</v>
      </c>
      <c r="V5" s="6" t="s">
        <v>349</v>
      </c>
    </row>
    <row r="6" spans="1:22" s="436" customFormat="1" ht="30.6" customHeight="1" x14ac:dyDescent="0.3">
      <c r="A6" s="407">
        <v>-1</v>
      </c>
      <c r="B6" s="407">
        <v>-2</v>
      </c>
      <c r="C6" s="407">
        <v>-3</v>
      </c>
      <c r="D6" s="407" t="s">
        <v>953</v>
      </c>
      <c r="E6" s="408">
        <v>-5</v>
      </c>
      <c r="F6" s="407">
        <v>-6</v>
      </c>
      <c r="G6" s="407">
        <v>-7</v>
      </c>
      <c r="H6" s="407">
        <v>-8</v>
      </c>
      <c r="I6" s="407">
        <v>-9</v>
      </c>
      <c r="J6" s="407">
        <v>-10</v>
      </c>
      <c r="K6" s="407">
        <v>-11</v>
      </c>
      <c r="L6" s="407">
        <v>-12</v>
      </c>
      <c r="M6" s="407">
        <v>-13</v>
      </c>
      <c r="N6" s="407">
        <v>-14</v>
      </c>
      <c r="O6" s="407">
        <v>-15</v>
      </c>
      <c r="P6" s="407">
        <v>-16</v>
      </c>
      <c r="Q6" s="407">
        <v>-17</v>
      </c>
      <c r="R6" s="407">
        <v>-18</v>
      </c>
      <c r="S6" s="407">
        <v>-19</v>
      </c>
      <c r="T6" s="407">
        <v>-20</v>
      </c>
      <c r="U6" s="407">
        <v>-21</v>
      </c>
      <c r="V6" s="407">
        <v>-22</v>
      </c>
    </row>
    <row r="7" spans="1:22" s="414" customFormat="1" ht="17.399999999999999" x14ac:dyDescent="0.3">
      <c r="A7" s="409">
        <v>1</v>
      </c>
      <c r="B7" s="410" t="s">
        <v>22</v>
      </c>
      <c r="C7" s="411" t="s">
        <v>23</v>
      </c>
      <c r="D7" s="412">
        <v>41245.494655000002</v>
      </c>
      <c r="E7" s="413">
        <f>D7/($D$7+$D$21+$D$63)*100</f>
        <v>87.563029713007538</v>
      </c>
      <c r="F7" s="412">
        <v>648.09942400000023</v>
      </c>
      <c r="G7" s="412">
        <v>548.16028199999994</v>
      </c>
      <c r="H7" s="412">
        <v>966.86889199999996</v>
      </c>
      <c r="I7" s="412">
        <v>3213.9271450000001</v>
      </c>
      <c r="J7" s="412">
        <v>2496.9744099999998</v>
      </c>
      <c r="K7" s="412">
        <v>3377.1870430000004</v>
      </c>
      <c r="L7" s="412">
        <v>1806.4247129999994</v>
      </c>
      <c r="M7" s="412">
        <v>2758.2382710000002</v>
      </c>
      <c r="N7" s="412">
        <v>2893.6959809999998</v>
      </c>
      <c r="O7" s="412">
        <v>3337.1891439999995</v>
      </c>
      <c r="P7" s="412">
        <v>3046.9865870000008</v>
      </c>
      <c r="Q7" s="412">
        <v>2849.223058</v>
      </c>
      <c r="R7" s="412">
        <v>2564.6012890000006</v>
      </c>
      <c r="S7" s="412">
        <v>3198.6030599999999</v>
      </c>
      <c r="T7" s="412">
        <v>2597.5526300000006</v>
      </c>
      <c r="U7" s="412">
        <v>2552.9772830000006</v>
      </c>
      <c r="V7" s="412">
        <v>2388.7854430000002</v>
      </c>
    </row>
    <row r="8" spans="1:22" s="419" customFormat="1" ht="18" x14ac:dyDescent="0.3">
      <c r="A8" s="415" t="s">
        <v>24</v>
      </c>
      <c r="B8" s="416" t="s">
        <v>25</v>
      </c>
      <c r="C8" s="415" t="s">
        <v>26</v>
      </c>
      <c r="D8" s="175">
        <v>38763.113936999995</v>
      </c>
      <c r="E8" s="417">
        <f t="shared" ref="E8:E69" si="0">D8/($D$7+$D$21+$D$63)*100</f>
        <v>82.293004989400984</v>
      </c>
      <c r="F8" s="178">
        <v>475.59800000000001</v>
      </c>
      <c r="G8" s="178">
        <v>411.34612600000003</v>
      </c>
      <c r="H8" s="178">
        <v>621.29286999999999</v>
      </c>
      <c r="I8" s="178">
        <v>3148.0646499999998</v>
      </c>
      <c r="J8" s="178">
        <v>2441.72192</v>
      </c>
      <c r="K8" s="178">
        <v>3239.0086999999999</v>
      </c>
      <c r="L8" s="178">
        <v>1546.1482169999999</v>
      </c>
      <c r="M8" s="178">
        <v>2519.1243450000002</v>
      </c>
      <c r="N8" s="178">
        <v>2770.780428</v>
      </c>
      <c r="O8" s="178">
        <v>3242.3087639999999</v>
      </c>
      <c r="P8" s="178">
        <v>2750.839606</v>
      </c>
      <c r="Q8" s="178">
        <v>2803.1975649999999</v>
      </c>
      <c r="R8" s="178">
        <v>2449.4842960000001</v>
      </c>
      <c r="S8" s="418">
        <v>3021.7086899999999</v>
      </c>
      <c r="T8" s="418">
        <v>2496.1424099999999</v>
      </c>
      <c r="U8" s="418">
        <v>2488.5964939999999</v>
      </c>
      <c r="V8" s="418">
        <v>2337.7508560000001</v>
      </c>
    </row>
    <row r="9" spans="1:22" s="419" customFormat="1" ht="18" x14ac:dyDescent="0.3">
      <c r="A9" s="418" t="s">
        <v>27</v>
      </c>
      <c r="B9" s="420" t="s">
        <v>28</v>
      </c>
      <c r="C9" s="418" t="s">
        <v>29</v>
      </c>
      <c r="D9" s="175">
        <v>38763.113936999995</v>
      </c>
      <c r="E9" s="417">
        <f t="shared" si="0"/>
        <v>82.293004989400984</v>
      </c>
      <c r="F9" s="178">
        <v>475.59800000000001</v>
      </c>
      <c r="G9" s="178">
        <v>411.34612600000003</v>
      </c>
      <c r="H9" s="178">
        <v>621.29286999999999</v>
      </c>
      <c r="I9" s="178">
        <v>3148.0646499999998</v>
      </c>
      <c r="J9" s="178">
        <v>2441.72192</v>
      </c>
      <c r="K9" s="178">
        <v>3239.0086999999999</v>
      </c>
      <c r="L9" s="178">
        <v>1546.1482169999999</v>
      </c>
      <c r="M9" s="178">
        <v>2519.1243450000002</v>
      </c>
      <c r="N9" s="178">
        <v>2770.780428</v>
      </c>
      <c r="O9" s="178">
        <v>3242.3087639999999</v>
      </c>
      <c r="P9" s="178">
        <v>2750.839606</v>
      </c>
      <c r="Q9" s="178">
        <v>2803.1975649999999</v>
      </c>
      <c r="R9" s="178">
        <v>2449.4842960000001</v>
      </c>
      <c r="S9" s="418">
        <v>3021.7086899999999</v>
      </c>
      <c r="T9" s="418">
        <v>2496.1424099999999</v>
      </c>
      <c r="U9" s="418">
        <v>2488.5964939999999</v>
      </c>
      <c r="V9" s="418">
        <v>2337.7508560000001</v>
      </c>
    </row>
    <row r="10" spans="1:22" s="421" customFormat="1" ht="18" x14ac:dyDescent="0.3">
      <c r="A10" s="418" t="s">
        <v>30</v>
      </c>
      <c r="B10" s="420" t="s">
        <v>31</v>
      </c>
      <c r="C10" s="418" t="s">
        <v>32</v>
      </c>
      <c r="D10" s="175">
        <v>0</v>
      </c>
      <c r="E10" s="417">
        <f t="shared" si="0"/>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row>
    <row r="11" spans="1:22" s="419" customFormat="1" ht="18" x14ac:dyDescent="0.3">
      <c r="A11" s="418" t="s">
        <v>33</v>
      </c>
      <c r="B11" s="420" t="s">
        <v>34</v>
      </c>
      <c r="C11" s="418" t="s">
        <v>35</v>
      </c>
      <c r="D11" s="175">
        <v>132.374774</v>
      </c>
      <c r="E11" s="417">
        <f t="shared" si="0"/>
        <v>0.28102793689272715</v>
      </c>
      <c r="F11" s="178">
        <v>3.6391</v>
      </c>
      <c r="G11" s="178">
        <v>9.0798000000000005</v>
      </c>
      <c r="H11" s="178">
        <v>10.546516</v>
      </c>
      <c r="I11" s="178">
        <v>14.426</v>
      </c>
      <c r="J11" s="178">
        <v>0.19752</v>
      </c>
      <c r="K11" s="178">
        <v>11.5207</v>
      </c>
      <c r="L11" s="178">
        <v>17.687588000000002</v>
      </c>
      <c r="M11" s="178">
        <v>24.532399999999999</v>
      </c>
      <c r="N11" s="178">
        <v>2.4805600000000001</v>
      </c>
      <c r="O11" s="178">
        <v>0.28499999999999998</v>
      </c>
      <c r="P11" s="178">
        <v>7.9648599999999998</v>
      </c>
      <c r="Q11" s="178">
        <v>0</v>
      </c>
      <c r="R11" s="178">
        <v>5.1258600000000003</v>
      </c>
      <c r="S11" s="178">
        <v>21.462330000000001</v>
      </c>
      <c r="T11" s="178">
        <v>1.9305399999999999</v>
      </c>
      <c r="U11" s="178">
        <v>1.496</v>
      </c>
      <c r="V11" s="178">
        <v>0</v>
      </c>
    </row>
    <row r="12" spans="1:22" s="419" customFormat="1" ht="18" x14ac:dyDescent="0.3">
      <c r="A12" s="418" t="s">
        <v>36</v>
      </c>
      <c r="B12" s="420" t="s">
        <v>37</v>
      </c>
      <c r="C12" s="418" t="s">
        <v>38</v>
      </c>
      <c r="D12" s="175">
        <v>1542.4288199999999</v>
      </c>
      <c r="E12" s="417">
        <f t="shared" si="0"/>
        <v>3.2745331756976874</v>
      </c>
      <c r="F12" s="178">
        <v>97.002424000000005</v>
      </c>
      <c r="G12" s="178">
        <v>107.60033199999999</v>
      </c>
      <c r="H12" s="178">
        <v>192.174646</v>
      </c>
      <c r="I12" s="178">
        <v>38.66384</v>
      </c>
      <c r="J12" s="178">
        <v>46.972880000000004</v>
      </c>
      <c r="K12" s="178">
        <v>101.76939</v>
      </c>
      <c r="L12" s="178">
        <v>153.752408</v>
      </c>
      <c r="M12" s="178">
        <v>90.943966000000003</v>
      </c>
      <c r="N12" s="178">
        <v>69.407512999999994</v>
      </c>
      <c r="O12" s="178">
        <v>82.767979999999994</v>
      </c>
      <c r="P12" s="178">
        <v>141.44888900000001</v>
      </c>
      <c r="Q12" s="178">
        <v>37.892195000000001</v>
      </c>
      <c r="R12" s="178">
        <v>94.736863</v>
      </c>
      <c r="S12" s="178">
        <v>106.05484800000001</v>
      </c>
      <c r="T12" s="178">
        <v>84.895429999999905</v>
      </c>
      <c r="U12" s="178">
        <v>55.226208999999997</v>
      </c>
      <c r="V12" s="178">
        <v>41.119007000000003</v>
      </c>
    </row>
    <row r="13" spans="1:22" s="419" customFormat="1" ht="18" x14ac:dyDescent="0.3">
      <c r="A13" s="418" t="s">
        <v>39</v>
      </c>
      <c r="B13" s="420" t="s">
        <v>40</v>
      </c>
      <c r="C13" s="418" t="s">
        <v>41</v>
      </c>
      <c r="D13" s="175">
        <v>130.97587999999999</v>
      </c>
      <c r="E13" s="417">
        <f t="shared" si="0"/>
        <v>0.27805812411894587</v>
      </c>
      <c r="F13" s="178">
        <v>0</v>
      </c>
      <c r="G13" s="178">
        <v>0</v>
      </c>
      <c r="H13" s="178">
        <v>130.97587999999999</v>
      </c>
      <c r="I13" s="178">
        <v>0</v>
      </c>
      <c r="J13" s="178">
        <v>0</v>
      </c>
      <c r="K13" s="178">
        <v>0</v>
      </c>
      <c r="L13" s="178">
        <v>0</v>
      </c>
      <c r="M13" s="178">
        <v>0</v>
      </c>
      <c r="N13" s="178">
        <v>0</v>
      </c>
      <c r="O13" s="178">
        <v>0</v>
      </c>
      <c r="P13" s="178">
        <v>0</v>
      </c>
      <c r="Q13" s="178">
        <v>0</v>
      </c>
      <c r="R13" s="178">
        <v>0</v>
      </c>
      <c r="S13" s="178">
        <v>0</v>
      </c>
      <c r="T13" s="178">
        <v>0</v>
      </c>
      <c r="U13" s="178">
        <v>0</v>
      </c>
      <c r="V13" s="178">
        <v>0</v>
      </c>
    </row>
    <row r="14" spans="1:22" s="419" customFormat="1" ht="18" x14ac:dyDescent="0.3">
      <c r="A14" s="418" t="s">
        <v>42</v>
      </c>
      <c r="B14" s="422" t="s">
        <v>43</v>
      </c>
      <c r="C14" s="418" t="s">
        <v>44</v>
      </c>
      <c r="D14" s="175">
        <v>51.889099999999999</v>
      </c>
      <c r="E14" s="417">
        <f t="shared" si="0"/>
        <v>0.11015910569350933</v>
      </c>
      <c r="F14" s="178">
        <v>51.889099999999999</v>
      </c>
      <c r="G14" s="178">
        <v>0</v>
      </c>
      <c r="H14" s="178">
        <v>0</v>
      </c>
      <c r="I14" s="178">
        <v>0</v>
      </c>
      <c r="J14" s="178">
        <v>0</v>
      </c>
      <c r="K14" s="178">
        <v>0</v>
      </c>
      <c r="L14" s="178">
        <v>0</v>
      </c>
      <c r="M14" s="178">
        <v>0</v>
      </c>
      <c r="N14" s="178">
        <v>0</v>
      </c>
      <c r="O14" s="178">
        <v>0</v>
      </c>
      <c r="P14" s="178">
        <v>0</v>
      </c>
      <c r="Q14" s="178">
        <v>0</v>
      </c>
      <c r="R14" s="178">
        <v>0</v>
      </c>
      <c r="S14" s="178">
        <v>0</v>
      </c>
      <c r="T14" s="178">
        <v>0</v>
      </c>
      <c r="U14" s="178">
        <v>0</v>
      </c>
      <c r="V14" s="178">
        <v>0</v>
      </c>
    </row>
    <row r="15" spans="1:22" s="419" customFormat="1" ht="18" x14ac:dyDescent="0.3">
      <c r="A15" s="418" t="s">
        <v>45</v>
      </c>
      <c r="B15" s="422" t="s">
        <v>46</v>
      </c>
      <c r="C15" s="418" t="s">
        <v>47</v>
      </c>
      <c r="D15" s="175">
        <v>0</v>
      </c>
      <c r="E15" s="417">
        <f t="shared" si="0"/>
        <v>0</v>
      </c>
      <c r="F15" s="175">
        <v>0</v>
      </c>
      <c r="G15" s="175">
        <v>0</v>
      </c>
      <c r="H15" s="175">
        <v>0</v>
      </c>
      <c r="I15" s="175">
        <v>0</v>
      </c>
      <c r="J15" s="175">
        <v>0</v>
      </c>
      <c r="K15" s="175">
        <v>0</v>
      </c>
      <c r="L15" s="175">
        <v>0</v>
      </c>
      <c r="M15" s="175">
        <v>0</v>
      </c>
      <c r="N15" s="175">
        <v>0</v>
      </c>
      <c r="O15" s="175">
        <v>0</v>
      </c>
      <c r="P15" s="175">
        <v>0</v>
      </c>
      <c r="Q15" s="175">
        <v>0</v>
      </c>
      <c r="R15" s="175">
        <v>0</v>
      </c>
      <c r="S15" s="175">
        <v>0</v>
      </c>
      <c r="T15" s="175">
        <v>0</v>
      </c>
      <c r="U15" s="175">
        <v>0</v>
      </c>
      <c r="V15" s="175">
        <v>0</v>
      </c>
    </row>
    <row r="16" spans="1:22" s="421" customFormat="1" ht="18" x14ac:dyDescent="0.3">
      <c r="A16" s="423"/>
      <c r="B16" s="424" t="s">
        <v>48</v>
      </c>
      <c r="C16" s="423" t="s">
        <v>49</v>
      </c>
      <c r="D16" s="175">
        <v>0</v>
      </c>
      <c r="E16" s="417">
        <f t="shared" si="0"/>
        <v>0</v>
      </c>
      <c r="F16" s="175">
        <v>0</v>
      </c>
      <c r="G16" s="175">
        <v>0</v>
      </c>
      <c r="H16" s="175">
        <v>0</v>
      </c>
      <c r="I16" s="175">
        <v>0</v>
      </c>
      <c r="J16" s="175">
        <v>0</v>
      </c>
      <c r="K16" s="175">
        <v>0</v>
      </c>
      <c r="L16" s="175">
        <v>0</v>
      </c>
      <c r="M16" s="175">
        <v>0</v>
      </c>
      <c r="N16" s="175">
        <v>0</v>
      </c>
      <c r="O16" s="175">
        <v>0</v>
      </c>
      <c r="P16" s="175">
        <v>0</v>
      </c>
      <c r="Q16" s="175">
        <v>0</v>
      </c>
      <c r="R16" s="175">
        <v>0</v>
      </c>
      <c r="S16" s="175">
        <v>0</v>
      </c>
      <c r="T16" s="175">
        <v>0</v>
      </c>
      <c r="U16" s="175">
        <v>0</v>
      </c>
      <c r="V16" s="175">
        <v>0</v>
      </c>
    </row>
    <row r="17" spans="1:22" s="419" customFormat="1" ht="18" x14ac:dyDescent="0.3">
      <c r="A17" s="418" t="s">
        <v>50</v>
      </c>
      <c r="B17" s="422" t="s">
        <v>51</v>
      </c>
      <c r="C17" s="418" t="s">
        <v>52</v>
      </c>
      <c r="D17" s="175">
        <v>513.41889399999991</v>
      </c>
      <c r="E17" s="417">
        <f t="shared" si="0"/>
        <v>1.0899739291911144</v>
      </c>
      <c r="F17" s="178">
        <v>19.970800000000001</v>
      </c>
      <c r="G17" s="178">
        <v>20.134024</v>
      </c>
      <c r="H17" s="178">
        <v>11.669140000000001</v>
      </c>
      <c r="I17" s="178">
        <v>12.772655</v>
      </c>
      <c r="J17" s="178">
        <v>8.0820900000000009</v>
      </c>
      <c r="K17" s="178">
        <v>24.888252999999999</v>
      </c>
      <c r="L17" s="178">
        <v>75.575999999999993</v>
      </c>
      <c r="M17" s="178">
        <v>123.63755999999999</v>
      </c>
      <c r="N17" s="178">
        <v>51.027479999999997</v>
      </c>
      <c r="O17" s="178">
        <v>11.827400000000001</v>
      </c>
      <c r="P17" s="178">
        <v>51.248581999999999</v>
      </c>
      <c r="Q17" s="178">
        <v>8.1332979999999999</v>
      </c>
      <c r="R17" s="178">
        <v>15.25427</v>
      </c>
      <c r="S17" s="178">
        <v>49.377192000000001</v>
      </c>
      <c r="T17" s="178">
        <v>14.51183</v>
      </c>
      <c r="U17" s="178">
        <v>5.3927399999999999</v>
      </c>
      <c r="V17" s="178">
        <v>9.9155800000000003</v>
      </c>
    </row>
    <row r="18" spans="1:22" s="421" customFormat="1" ht="18" x14ac:dyDescent="0.3">
      <c r="A18" s="418" t="s">
        <v>53</v>
      </c>
      <c r="B18" s="420" t="s">
        <v>54</v>
      </c>
      <c r="C18" s="418" t="s">
        <v>55</v>
      </c>
      <c r="D18" s="418">
        <v>108.74</v>
      </c>
      <c r="E18" s="417">
        <f t="shared" si="0"/>
        <v>0.23085197378856451</v>
      </c>
      <c r="F18" s="418">
        <v>0</v>
      </c>
      <c r="G18" s="418">
        <v>0</v>
      </c>
      <c r="H18" s="418">
        <v>0</v>
      </c>
      <c r="I18" s="418">
        <v>0</v>
      </c>
      <c r="J18" s="418">
        <v>0</v>
      </c>
      <c r="K18" s="418">
        <v>0</v>
      </c>
      <c r="L18" s="178">
        <v>13.2605</v>
      </c>
      <c r="M18" s="418">
        <v>0</v>
      </c>
      <c r="N18" s="418">
        <v>0</v>
      </c>
      <c r="O18" s="418">
        <v>0</v>
      </c>
      <c r="P18" s="178">
        <v>95.484650000000002</v>
      </c>
      <c r="Q18" s="418">
        <v>0</v>
      </c>
      <c r="R18" s="418">
        <v>0</v>
      </c>
      <c r="S18" s="418">
        <v>0</v>
      </c>
      <c r="T18" s="418">
        <v>0</v>
      </c>
      <c r="U18" s="418">
        <v>0</v>
      </c>
      <c r="V18" s="418">
        <v>0</v>
      </c>
    </row>
    <row r="19" spans="1:22" s="419" customFormat="1" ht="18" x14ac:dyDescent="0.3">
      <c r="A19" s="418" t="s">
        <v>56</v>
      </c>
      <c r="B19" s="420" t="s">
        <v>57</v>
      </c>
      <c r="C19" s="418" t="s">
        <v>58</v>
      </c>
      <c r="D19" s="418">
        <f t="shared" ref="D19:D20" si="1">SUM(F19:V19)</f>
        <v>0</v>
      </c>
      <c r="E19" s="417">
        <f t="shared" si="0"/>
        <v>0</v>
      </c>
      <c r="F19" s="175">
        <v>0</v>
      </c>
      <c r="G19" s="175">
        <v>0</v>
      </c>
      <c r="H19" s="175">
        <v>0</v>
      </c>
      <c r="I19" s="175">
        <v>0</v>
      </c>
      <c r="J19" s="175">
        <v>0</v>
      </c>
      <c r="K19" s="175">
        <v>0</v>
      </c>
      <c r="L19" s="175">
        <v>0</v>
      </c>
      <c r="M19" s="175">
        <v>0</v>
      </c>
      <c r="N19" s="175">
        <v>0</v>
      </c>
      <c r="O19" s="175">
        <v>0</v>
      </c>
      <c r="P19" s="175">
        <v>0</v>
      </c>
      <c r="Q19" s="175">
        <v>0</v>
      </c>
      <c r="R19" s="175">
        <v>0</v>
      </c>
      <c r="S19" s="175">
        <v>0</v>
      </c>
      <c r="T19" s="175">
        <v>0</v>
      </c>
      <c r="U19" s="175">
        <v>0</v>
      </c>
      <c r="V19" s="175">
        <v>0</v>
      </c>
    </row>
    <row r="20" spans="1:22" s="419" customFormat="1" ht="18" x14ac:dyDescent="0.3">
      <c r="A20" s="418" t="s">
        <v>59</v>
      </c>
      <c r="B20" s="420" t="s">
        <v>60</v>
      </c>
      <c r="C20" s="418" t="s">
        <v>61</v>
      </c>
      <c r="D20" s="418">
        <f t="shared" si="1"/>
        <v>2.5480999999999998</v>
      </c>
      <c r="E20" s="417">
        <f t="shared" si="0"/>
        <v>5.4095449182512525E-3</v>
      </c>
      <c r="F20" s="178">
        <v>0</v>
      </c>
      <c r="G20" s="178">
        <v>0</v>
      </c>
      <c r="H20" s="178">
        <v>0.20984</v>
      </c>
      <c r="I20" s="178">
        <v>0</v>
      </c>
      <c r="J20" s="178">
        <v>0</v>
      </c>
      <c r="K20" s="178">
        <v>0</v>
      </c>
      <c r="L20" s="178">
        <v>0</v>
      </c>
      <c r="M20" s="178">
        <v>0</v>
      </c>
      <c r="N20" s="178">
        <v>0</v>
      </c>
      <c r="O20" s="178">
        <v>0</v>
      </c>
      <c r="P20" s="178">
        <v>0</v>
      </c>
      <c r="Q20" s="178">
        <v>0</v>
      </c>
      <c r="R20" s="178">
        <v>0</v>
      </c>
      <c r="S20" s="178">
        <v>0</v>
      </c>
      <c r="T20" s="178">
        <v>7.2419999999999998E-2</v>
      </c>
      <c r="U20" s="178">
        <v>2.2658399999999999</v>
      </c>
      <c r="V20" s="178">
        <v>0</v>
      </c>
    </row>
    <row r="21" spans="1:22" s="414" customFormat="1" ht="17.399999999999999" x14ac:dyDescent="0.3">
      <c r="A21" s="425">
        <v>2</v>
      </c>
      <c r="B21" s="426" t="s">
        <v>62</v>
      </c>
      <c r="C21" s="412" t="s">
        <v>63</v>
      </c>
      <c r="D21" s="412">
        <v>5822.1475869999995</v>
      </c>
      <c r="E21" s="413">
        <f t="shared" si="0"/>
        <v>12.360256227214254</v>
      </c>
      <c r="F21" s="412">
        <v>302.466049</v>
      </c>
      <c r="G21" s="412">
        <v>244.63069999999999</v>
      </c>
      <c r="H21" s="412">
        <v>223.99247200000002</v>
      </c>
      <c r="I21" s="412">
        <v>304.15300999999999</v>
      </c>
      <c r="J21" s="412">
        <v>273.95848000000001</v>
      </c>
      <c r="K21" s="412">
        <v>408.137113</v>
      </c>
      <c r="L21" s="412">
        <v>387.78191500000003</v>
      </c>
      <c r="M21" s="412">
        <v>366.26126400000004</v>
      </c>
      <c r="N21" s="412">
        <v>369.791156</v>
      </c>
      <c r="O21" s="412">
        <v>371.81295599999999</v>
      </c>
      <c r="P21" s="412">
        <v>436.14077099999997</v>
      </c>
      <c r="Q21" s="412">
        <v>240.22574700000001</v>
      </c>
      <c r="R21" s="412">
        <v>379.39647500000001</v>
      </c>
      <c r="S21" s="427">
        <v>401.60346700000002</v>
      </c>
      <c r="T21" s="427">
        <v>346.441148</v>
      </c>
      <c r="U21" s="427">
        <v>443.68088499999999</v>
      </c>
      <c r="V21" s="427">
        <v>321.67397899999997</v>
      </c>
    </row>
    <row r="22" spans="1:22" s="419" customFormat="1" ht="18" x14ac:dyDescent="0.3">
      <c r="A22" s="418" t="s">
        <v>64</v>
      </c>
      <c r="B22" s="422" t="s">
        <v>65</v>
      </c>
      <c r="C22" s="418" t="s">
        <v>66</v>
      </c>
      <c r="D22" s="175">
        <v>1081.7542989999999</v>
      </c>
      <c r="E22" s="417">
        <f t="shared" si="0"/>
        <v>2.2965340728197075</v>
      </c>
      <c r="F22" s="178">
        <v>0</v>
      </c>
      <c r="G22" s="178">
        <v>0</v>
      </c>
      <c r="H22" s="178">
        <v>0</v>
      </c>
      <c r="I22" s="178">
        <v>50.67116</v>
      </c>
      <c r="J22" s="178">
        <v>50.053330000000003</v>
      </c>
      <c r="K22" s="178">
        <v>104.22403</v>
      </c>
      <c r="L22" s="178">
        <v>145.50965299999999</v>
      </c>
      <c r="M22" s="178">
        <v>80.913942000000006</v>
      </c>
      <c r="N22" s="178">
        <v>77.861406000000002</v>
      </c>
      <c r="O22" s="178">
        <v>62.887256000000001</v>
      </c>
      <c r="P22" s="178">
        <v>106.174701</v>
      </c>
      <c r="Q22" s="178">
        <v>39.924866999999999</v>
      </c>
      <c r="R22" s="178">
        <v>90.961404999999999</v>
      </c>
      <c r="S22" s="178">
        <v>91.232186999999996</v>
      </c>
      <c r="T22" s="178">
        <v>72.239788000000004</v>
      </c>
      <c r="U22" s="178">
        <v>72.672764999999998</v>
      </c>
      <c r="V22" s="178">
        <v>36.427809000000003</v>
      </c>
    </row>
    <row r="23" spans="1:22" s="414" customFormat="1" ht="17.399999999999999" x14ac:dyDescent="0.3">
      <c r="A23" s="418" t="s">
        <v>67</v>
      </c>
      <c r="B23" s="422" t="s">
        <v>68</v>
      </c>
      <c r="C23" s="418" t="s">
        <v>69</v>
      </c>
      <c r="D23" s="175">
        <v>243.53979099999998</v>
      </c>
      <c r="E23" s="417">
        <f t="shared" si="0"/>
        <v>0.51702815383855516</v>
      </c>
      <c r="F23" s="178">
        <v>96.967606000000004</v>
      </c>
      <c r="G23" s="178">
        <v>80.378632999999994</v>
      </c>
      <c r="H23" s="178">
        <v>66.193551999999997</v>
      </c>
      <c r="I23" s="178">
        <v>0</v>
      </c>
      <c r="J23" s="178">
        <v>0</v>
      </c>
      <c r="K23" s="178">
        <v>0</v>
      </c>
      <c r="L23" s="178">
        <v>0</v>
      </c>
      <c r="M23" s="178">
        <v>0</v>
      </c>
      <c r="N23" s="178">
        <v>0</v>
      </c>
      <c r="O23" s="178">
        <v>0</v>
      </c>
      <c r="P23" s="178">
        <v>0</v>
      </c>
      <c r="Q23" s="178">
        <v>0</v>
      </c>
      <c r="R23" s="178">
        <v>0</v>
      </c>
      <c r="S23" s="178">
        <v>0</v>
      </c>
      <c r="T23" s="178">
        <v>0</v>
      </c>
      <c r="U23" s="178">
        <v>0</v>
      </c>
      <c r="V23" s="178">
        <v>0</v>
      </c>
    </row>
    <row r="24" spans="1:22" s="421" customFormat="1" ht="18" x14ac:dyDescent="0.3">
      <c r="A24" s="418" t="s">
        <v>70</v>
      </c>
      <c r="B24" s="422" t="s">
        <v>71</v>
      </c>
      <c r="C24" s="418" t="s">
        <v>72</v>
      </c>
      <c r="D24" s="175">
        <v>18.76925</v>
      </c>
      <c r="E24" s="417">
        <f t="shared" si="0"/>
        <v>3.9846591953568274E-2</v>
      </c>
      <c r="F24" s="178">
        <v>6.3023999999999996</v>
      </c>
      <c r="G24" s="178">
        <v>1.04525</v>
      </c>
      <c r="H24" s="178">
        <v>0.61963999999999997</v>
      </c>
      <c r="I24" s="178">
        <v>0.83572999999999997</v>
      </c>
      <c r="J24" s="178">
        <v>0.70306999999999997</v>
      </c>
      <c r="K24" s="178">
        <v>0.7772</v>
      </c>
      <c r="L24" s="178">
        <v>1.2374000000000001</v>
      </c>
      <c r="M24" s="178">
        <v>0.72540000000000004</v>
      </c>
      <c r="N24" s="178">
        <v>0.41694999999999999</v>
      </c>
      <c r="O24" s="178">
        <v>0.98839999999999995</v>
      </c>
      <c r="P24" s="178">
        <v>0.40399000000000002</v>
      </c>
      <c r="Q24" s="178">
        <v>0.66044999999999998</v>
      </c>
      <c r="R24" s="178">
        <v>0.59038000000000002</v>
      </c>
      <c r="S24" s="178">
        <v>1.35945</v>
      </c>
      <c r="T24" s="178">
        <v>0.84202999999999995</v>
      </c>
      <c r="U24" s="178">
        <v>0.67757000000000001</v>
      </c>
      <c r="V24" s="178">
        <v>0.58394000000000001</v>
      </c>
    </row>
    <row r="25" spans="1:22" s="419" customFormat="1" ht="18" x14ac:dyDescent="0.3">
      <c r="A25" s="418" t="s">
        <v>73</v>
      </c>
      <c r="B25" s="422" t="s">
        <v>74</v>
      </c>
      <c r="C25" s="418" t="s">
        <v>75</v>
      </c>
      <c r="D25" s="175">
        <v>134.62164000000001</v>
      </c>
      <c r="E25" s="417">
        <f t="shared" si="0"/>
        <v>0.28579797046766203</v>
      </c>
      <c r="F25" s="178">
        <v>2.8400000000000002E-2</v>
      </c>
      <c r="G25" s="178">
        <v>6.2398999999999996</v>
      </c>
      <c r="H25" s="178">
        <v>12.885300000000001</v>
      </c>
      <c r="I25" s="178">
        <v>0</v>
      </c>
      <c r="J25" s="178">
        <v>0</v>
      </c>
      <c r="K25" s="178">
        <v>0</v>
      </c>
      <c r="L25" s="178">
        <v>0</v>
      </c>
      <c r="M25" s="178">
        <v>0</v>
      </c>
      <c r="N25" s="178">
        <v>0</v>
      </c>
      <c r="O25" s="178">
        <v>0</v>
      </c>
      <c r="P25" s="178">
        <v>0</v>
      </c>
      <c r="Q25" s="178">
        <v>0</v>
      </c>
      <c r="R25" s="178">
        <v>5.4239999999999997E-2</v>
      </c>
      <c r="S25" s="178">
        <v>0</v>
      </c>
      <c r="T25" s="178">
        <v>2.7958799999999999</v>
      </c>
      <c r="U25" s="178">
        <v>112.61792</v>
      </c>
      <c r="V25" s="178">
        <v>0</v>
      </c>
    </row>
    <row r="26" spans="1:22" s="419" customFormat="1" ht="18" x14ac:dyDescent="0.3">
      <c r="A26" s="418" t="s">
        <v>76</v>
      </c>
      <c r="B26" s="422" t="s">
        <v>77</v>
      </c>
      <c r="C26" s="418" t="s">
        <v>78</v>
      </c>
      <c r="D26" s="175">
        <v>15.43421</v>
      </c>
      <c r="E26" s="417">
        <f t="shared" si="0"/>
        <v>3.2766395460430385E-2</v>
      </c>
      <c r="F26" s="178">
        <v>3.1128</v>
      </c>
      <c r="G26" s="178">
        <v>0</v>
      </c>
      <c r="H26" s="178">
        <v>0</v>
      </c>
      <c r="I26" s="178">
        <v>0</v>
      </c>
      <c r="J26" s="178">
        <v>0</v>
      </c>
      <c r="K26" s="178">
        <v>0</v>
      </c>
      <c r="L26" s="178">
        <v>0</v>
      </c>
      <c r="M26" s="178">
        <v>0</v>
      </c>
      <c r="N26" s="178">
        <v>0</v>
      </c>
      <c r="O26" s="178">
        <v>0</v>
      </c>
      <c r="P26" s="178">
        <v>12.32141</v>
      </c>
      <c r="Q26" s="178">
        <v>0</v>
      </c>
      <c r="R26" s="178">
        <v>0</v>
      </c>
      <c r="S26" s="178">
        <v>0</v>
      </c>
      <c r="T26" s="178">
        <v>0</v>
      </c>
      <c r="U26" s="178">
        <v>0</v>
      </c>
      <c r="V26" s="178">
        <v>0</v>
      </c>
    </row>
    <row r="27" spans="1:22" s="419" customFormat="1" ht="18" x14ac:dyDescent="0.3">
      <c r="A27" s="418" t="s">
        <v>79</v>
      </c>
      <c r="B27" s="422" t="s">
        <v>80</v>
      </c>
      <c r="C27" s="418" t="s">
        <v>81</v>
      </c>
      <c r="D27" s="418">
        <f>SUM(D28:D37)</f>
        <v>73.604552000000012</v>
      </c>
      <c r="E27" s="417">
        <f t="shared" si="0"/>
        <v>0.15626040195901267</v>
      </c>
      <c r="F27" s="418">
        <f t="shared" ref="F27:V27" si="2">SUM(F28:F37)</f>
        <v>9.9942219999999988</v>
      </c>
      <c r="G27" s="418">
        <f t="shared" si="2"/>
        <v>6.8367800000000001</v>
      </c>
      <c r="H27" s="418">
        <f t="shared" si="2"/>
        <v>5.49003</v>
      </c>
      <c r="I27" s="418">
        <f t="shared" si="2"/>
        <v>1.9351700000000001</v>
      </c>
      <c r="J27" s="418">
        <f t="shared" si="2"/>
        <v>3.1098500000000002</v>
      </c>
      <c r="K27" s="418">
        <f t="shared" si="2"/>
        <v>2.7403</v>
      </c>
      <c r="L27" s="418">
        <f t="shared" si="2"/>
        <v>5.7204000000000006</v>
      </c>
      <c r="M27" s="418">
        <f t="shared" si="2"/>
        <v>3.4089999999999998</v>
      </c>
      <c r="N27" s="418">
        <f t="shared" si="2"/>
        <v>2.7237</v>
      </c>
      <c r="O27" s="418">
        <f t="shared" si="2"/>
        <v>4.1380999999999997</v>
      </c>
      <c r="P27" s="418">
        <f t="shared" si="2"/>
        <v>4.4215499999999999</v>
      </c>
      <c r="Q27" s="418">
        <f t="shared" si="2"/>
        <v>2.4855200000000002</v>
      </c>
      <c r="R27" s="418">
        <f t="shared" si="2"/>
        <v>3.39838</v>
      </c>
      <c r="S27" s="418">
        <f t="shared" si="2"/>
        <v>3.7325699999999999</v>
      </c>
      <c r="T27" s="418">
        <f t="shared" si="2"/>
        <v>8.7096900000000002</v>
      </c>
      <c r="U27" s="418">
        <f t="shared" si="2"/>
        <v>2.7845500000000003</v>
      </c>
      <c r="V27" s="418">
        <f t="shared" si="2"/>
        <v>1.9747400000000002</v>
      </c>
    </row>
    <row r="28" spans="1:22" s="419" customFormat="1" ht="18" x14ac:dyDescent="0.3">
      <c r="A28" s="418" t="s">
        <v>82</v>
      </c>
      <c r="B28" s="422" t="s">
        <v>83</v>
      </c>
      <c r="C28" s="418" t="s">
        <v>84</v>
      </c>
      <c r="D28" s="175">
        <v>2.5491199999999998</v>
      </c>
      <c r="E28" s="417">
        <f t="shared" si="0"/>
        <v>5.411710349677263E-3</v>
      </c>
      <c r="F28" s="178">
        <v>0.88549999999999995</v>
      </c>
      <c r="G28" s="178">
        <v>0.14430000000000001</v>
      </c>
      <c r="H28" s="178">
        <v>0.13864000000000001</v>
      </c>
      <c r="I28" s="178">
        <v>7.62E-3</v>
      </c>
      <c r="J28" s="178">
        <v>0</v>
      </c>
      <c r="K28" s="178">
        <v>0.34810000000000002</v>
      </c>
      <c r="L28" s="178">
        <v>0</v>
      </c>
      <c r="M28" s="178">
        <v>0.70169999999999999</v>
      </c>
      <c r="N28" s="178">
        <v>0</v>
      </c>
      <c r="O28" s="178">
        <v>0</v>
      </c>
      <c r="P28" s="178">
        <v>8.4029999999999994E-2</v>
      </c>
      <c r="Q28" s="178">
        <v>0.23923</v>
      </c>
      <c r="R28" s="178">
        <v>0</v>
      </c>
      <c r="S28" s="178">
        <v>0</v>
      </c>
      <c r="T28" s="178">
        <v>0</v>
      </c>
      <c r="U28" s="178">
        <v>0</v>
      </c>
      <c r="V28" s="178">
        <v>0</v>
      </c>
    </row>
    <row r="29" spans="1:22" s="419" customFormat="1" ht="18" x14ac:dyDescent="0.3">
      <c r="A29" s="418" t="s">
        <v>85</v>
      </c>
      <c r="B29" s="422" t="s">
        <v>86</v>
      </c>
      <c r="C29" s="418" t="s">
        <v>87</v>
      </c>
      <c r="D29" s="175">
        <v>2.5792000000000002</v>
      </c>
      <c r="E29" s="417">
        <f t="shared" si="0"/>
        <v>5.4755693470246976E-3</v>
      </c>
      <c r="F29" s="178">
        <v>0</v>
      </c>
      <c r="G29" s="178">
        <v>0</v>
      </c>
      <c r="H29" s="178">
        <v>0</v>
      </c>
      <c r="I29" s="178">
        <v>0</v>
      </c>
      <c r="J29" s="178">
        <v>0</v>
      </c>
      <c r="K29" s="178">
        <v>0</v>
      </c>
      <c r="L29" s="178">
        <v>2.5792000000000002</v>
      </c>
      <c r="M29" s="178">
        <v>0</v>
      </c>
      <c r="N29" s="178">
        <v>0</v>
      </c>
      <c r="O29" s="178">
        <v>0</v>
      </c>
      <c r="P29" s="178">
        <v>0</v>
      </c>
      <c r="Q29" s="178">
        <v>0</v>
      </c>
      <c r="R29" s="178">
        <v>0</v>
      </c>
      <c r="S29" s="178">
        <v>0</v>
      </c>
      <c r="T29" s="178">
        <v>0</v>
      </c>
      <c r="U29" s="178">
        <v>0</v>
      </c>
      <c r="V29" s="178">
        <v>0</v>
      </c>
    </row>
    <row r="30" spans="1:22" s="419" customFormat="1" ht="18" x14ac:dyDescent="0.3">
      <c r="A30" s="418" t="s">
        <v>88</v>
      </c>
      <c r="B30" s="422" t="s">
        <v>89</v>
      </c>
      <c r="C30" s="418" t="s">
        <v>90</v>
      </c>
      <c r="D30" s="175">
        <v>7.3609299999999998</v>
      </c>
      <c r="E30" s="417">
        <f t="shared" si="0"/>
        <v>1.5627048183000352E-2</v>
      </c>
      <c r="F30" s="178">
        <v>0.1232</v>
      </c>
      <c r="G30" s="178">
        <v>0.13505</v>
      </c>
      <c r="H30" s="178">
        <v>0.55503999999999998</v>
      </c>
      <c r="I30" s="178">
        <v>0.21246000000000001</v>
      </c>
      <c r="J30" s="178">
        <v>0.14183000000000001</v>
      </c>
      <c r="K30" s="178">
        <v>0.189</v>
      </c>
      <c r="L30" s="178">
        <v>0.17749999999999999</v>
      </c>
      <c r="M30" s="178">
        <v>0.17580000000000001</v>
      </c>
      <c r="N30" s="178">
        <v>0.12175999999999999</v>
      </c>
      <c r="O30" s="178">
        <v>8.5400000000000004E-2</v>
      </c>
      <c r="P30" s="178">
        <v>0.12692999999999999</v>
      </c>
      <c r="Q30" s="178">
        <v>0.17097000000000001</v>
      </c>
      <c r="R30" s="178">
        <v>0.22334999999999999</v>
      </c>
      <c r="S30" s="178">
        <v>0.15090999999999999</v>
      </c>
      <c r="T30" s="178">
        <v>4.4328200000000004</v>
      </c>
      <c r="U30" s="178">
        <v>0.15987000000000001</v>
      </c>
      <c r="V30" s="178">
        <v>0.17904</v>
      </c>
    </row>
    <row r="31" spans="1:22" s="421" customFormat="1" ht="18" x14ac:dyDescent="0.3">
      <c r="A31" s="418" t="s">
        <v>91</v>
      </c>
      <c r="B31" s="420" t="s">
        <v>92</v>
      </c>
      <c r="C31" s="418" t="s">
        <v>93</v>
      </c>
      <c r="D31" s="175">
        <v>55.877042000000003</v>
      </c>
      <c r="E31" s="417">
        <f t="shared" si="0"/>
        <v>0.11862539484243627</v>
      </c>
      <c r="F31" s="178">
        <v>7.6214320000000004</v>
      </c>
      <c r="G31" s="178">
        <v>5.4582800000000002</v>
      </c>
      <c r="H31" s="178">
        <v>3.5436299999999998</v>
      </c>
      <c r="I31" s="178">
        <v>1.71509</v>
      </c>
      <c r="J31" s="178">
        <v>2.9680200000000001</v>
      </c>
      <c r="K31" s="178">
        <v>2.2031999999999998</v>
      </c>
      <c r="L31" s="178">
        <v>2.6661000000000001</v>
      </c>
      <c r="M31" s="178">
        <v>2.5314999999999999</v>
      </c>
      <c r="N31" s="178">
        <v>2.6019399999999999</v>
      </c>
      <c r="O31" s="178">
        <v>4.0526999999999997</v>
      </c>
      <c r="P31" s="178">
        <v>3.7699500000000001</v>
      </c>
      <c r="Q31" s="178">
        <v>2.0753200000000001</v>
      </c>
      <c r="R31" s="178">
        <v>3.17503</v>
      </c>
      <c r="S31" s="178">
        <v>3.5816599999999998</v>
      </c>
      <c r="T31" s="178">
        <v>4.1433799999999996</v>
      </c>
      <c r="U31" s="178">
        <v>1.97411</v>
      </c>
      <c r="V31" s="178">
        <v>1.7957000000000001</v>
      </c>
    </row>
    <row r="32" spans="1:22" s="428" customFormat="1" ht="18" x14ac:dyDescent="0.3">
      <c r="A32" s="418" t="s">
        <v>94</v>
      </c>
      <c r="B32" s="420" t="s">
        <v>95</v>
      </c>
      <c r="C32" s="418" t="s">
        <v>96</v>
      </c>
      <c r="D32" s="175">
        <v>5.0351600000000003</v>
      </c>
      <c r="E32" s="417">
        <f t="shared" si="0"/>
        <v>1.0689503626459708E-2</v>
      </c>
      <c r="F32" s="178">
        <v>1.16099</v>
      </c>
      <c r="G32" s="178">
        <v>1.0991500000000001</v>
      </c>
      <c r="H32" s="178">
        <v>1.2527200000000001</v>
      </c>
      <c r="I32" s="178">
        <v>0</v>
      </c>
      <c r="J32" s="178">
        <v>0</v>
      </c>
      <c r="K32" s="178">
        <v>0</v>
      </c>
      <c r="L32" s="178">
        <v>0.29759999999999998</v>
      </c>
      <c r="M32" s="178">
        <v>0</v>
      </c>
      <c r="N32" s="178">
        <v>0</v>
      </c>
      <c r="O32" s="178">
        <v>0</v>
      </c>
      <c r="P32" s="178">
        <v>0.44063999999999998</v>
      </c>
      <c r="Q32" s="178">
        <v>0</v>
      </c>
      <c r="R32" s="178">
        <v>0</v>
      </c>
      <c r="S32" s="178">
        <v>0</v>
      </c>
      <c r="T32" s="178">
        <v>0.13349</v>
      </c>
      <c r="U32" s="178">
        <v>0.65056999999999998</v>
      </c>
      <c r="V32" s="178">
        <v>0</v>
      </c>
    </row>
    <row r="33" spans="1:22" s="429" customFormat="1" x14ac:dyDescent="0.3">
      <c r="A33" s="418" t="s">
        <v>97</v>
      </c>
      <c r="B33" s="420" t="s">
        <v>98</v>
      </c>
      <c r="C33" s="418" t="s">
        <v>99</v>
      </c>
      <c r="D33" s="175">
        <v>0</v>
      </c>
      <c r="E33" s="417">
        <f t="shared" si="0"/>
        <v>0</v>
      </c>
      <c r="F33" s="175">
        <v>0</v>
      </c>
      <c r="G33" s="175">
        <v>0</v>
      </c>
      <c r="H33" s="175">
        <v>0</v>
      </c>
      <c r="I33" s="175">
        <v>0</v>
      </c>
      <c r="J33" s="175">
        <v>0</v>
      </c>
      <c r="K33" s="175">
        <v>0</v>
      </c>
      <c r="L33" s="175">
        <v>0</v>
      </c>
      <c r="M33" s="175">
        <v>0</v>
      </c>
      <c r="N33" s="175">
        <v>0</v>
      </c>
      <c r="O33" s="175">
        <v>0</v>
      </c>
      <c r="P33" s="175">
        <v>0</v>
      </c>
      <c r="Q33" s="175">
        <v>0</v>
      </c>
      <c r="R33" s="175">
        <v>0</v>
      </c>
      <c r="S33" s="175">
        <v>0</v>
      </c>
      <c r="T33" s="175">
        <v>0</v>
      </c>
      <c r="U33" s="175">
        <v>0</v>
      </c>
      <c r="V33" s="175">
        <v>0</v>
      </c>
    </row>
    <row r="34" spans="1:22" s="428" customFormat="1" ht="18" x14ac:dyDescent="0.3">
      <c r="A34" s="418" t="s">
        <v>100</v>
      </c>
      <c r="B34" s="420" t="s">
        <v>101</v>
      </c>
      <c r="C34" s="418" t="s">
        <v>102</v>
      </c>
      <c r="D34" s="175">
        <v>0</v>
      </c>
      <c r="E34" s="417">
        <f t="shared" si="0"/>
        <v>0</v>
      </c>
      <c r="F34" s="175">
        <v>0</v>
      </c>
      <c r="G34" s="175">
        <v>0</v>
      </c>
      <c r="H34" s="175">
        <v>0</v>
      </c>
      <c r="I34" s="175">
        <v>0</v>
      </c>
      <c r="J34" s="175">
        <v>0</v>
      </c>
      <c r="K34" s="175">
        <v>0</v>
      </c>
      <c r="L34" s="175">
        <v>0</v>
      </c>
      <c r="M34" s="175">
        <v>0</v>
      </c>
      <c r="N34" s="175">
        <v>0</v>
      </c>
      <c r="O34" s="175">
        <v>0</v>
      </c>
      <c r="P34" s="175">
        <v>0</v>
      </c>
      <c r="Q34" s="175">
        <v>0</v>
      </c>
      <c r="R34" s="175">
        <v>0</v>
      </c>
      <c r="S34" s="175">
        <v>0</v>
      </c>
      <c r="T34" s="175">
        <v>0</v>
      </c>
      <c r="U34" s="175">
        <v>0</v>
      </c>
      <c r="V34" s="175">
        <v>0</v>
      </c>
    </row>
    <row r="35" spans="1:22" s="428" customFormat="1" ht="18" x14ac:dyDescent="0.3">
      <c r="A35" s="418" t="s">
        <v>103</v>
      </c>
      <c r="B35" s="420" t="s">
        <v>104</v>
      </c>
      <c r="C35" s="418" t="s">
        <v>105</v>
      </c>
      <c r="D35" s="175">
        <v>0</v>
      </c>
      <c r="E35" s="417">
        <f t="shared" si="0"/>
        <v>0</v>
      </c>
      <c r="F35" s="175">
        <v>0</v>
      </c>
      <c r="G35" s="175">
        <v>0</v>
      </c>
      <c r="H35" s="175">
        <v>0</v>
      </c>
      <c r="I35" s="175">
        <v>0</v>
      </c>
      <c r="J35" s="175">
        <v>0</v>
      </c>
      <c r="K35" s="175">
        <v>0</v>
      </c>
      <c r="L35" s="175">
        <v>0</v>
      </c>
      <c r="M35" s="175">
        <v>0</v>
      </c>
      <c r="N35" s="175">
        <v>0</v>
      </c>
      <c r="O35" s="175">
        <v>0</v>
      </c>
      <c r="P35" s="175">
        <v>0</v>
      </c>
      <c r="Q35" s="175">
        <v>0</v>
      </c>
      <c r="R35" s="175">
        <v>0</v>
      </c>
      <c r="S35" s="175">
        <v>0</v>
      </c>
      <c r="T35" s="175">
        <v>0</v>
      </c>
      <c r="U35" s="175">
        <v>0</v>
      </c>
      <c r="V35" s="175">
        <v>0</v>
      </c>
    </row>
    <row r="36" spans="1:22" s="428" customFormat="1" ht="18" x14ac:dyDescent="0.3">
      <c r="A36" s="418" t="s">
        <v>106</v>
      </c>
      <c r="B36" s="420" t="s">
        <v>107</v>
      </c>
      <c r="C36" s="418" t="s">
        <v>108</v>
      </c>
      <c r="D36" s="175">
        <v>0</v>
      </c>
      <c r="E36" s="417">
        <f t="shared" si="0"/>
        <v>0</v>
      </c>
      <c r="F36" s="175">
        <v>0</v>
      </c>
      <c r="G36" s="175">
        <v>0</v>
      </c>
      <c r="H36" s="175">
        <v>0</v>
      </c>
      <c r="I36" s="175">
        <v>0</v>
      </c>
      <c r="J36" s="175">
        <v>0</v>
      </c>
      <c r="K36" s="175">
        <v>0</v>
      </c>
      <c r="L36" s="175">
        <v>0</v>
      </c>
      <c r="M36" s="175">
        <v>0</v>
      </c>
      <c r="N36" s="175">
        <v>0</v>
      </c>
      <c r="O36" s="175">
        <v>0</v>
      </c>
      <c r="P36" s="175">
        <v>0</v>
      </c>
      <c r="Q36" s="175">
        <v>0</v>
      </c>
      <c r="R36" s="175">
        <v>0</v>
      </c>
      <c r="S36" s="175">
        <v>0</v>
      </c>
      <c r="T36" s="175">
        <v>0</v>
      </c>
      <c r="U36" s="175">
        <v>0</v>
      </c>
      <c r="V36" s="175">
        <v>0</v>
      </c>
    </row>
    <row r="37" spans="1:22" s="428" customFormat="1" ht="18" x14ac:dyDescent="0.3">
      <c r="A37" s="418" t="s">
        <v>109</v>
      </c>
      <c r="B37" s="420" t="s">
        <v>110</v>
      </c>
      <c r="C37" s="418" t="s">
        <v>111</v>
      </c>
      <c r="D37" s="175">
        <v>0.2031</v>
      </c>
      <c r="E37" s="417">
        <v>0.01</v>
      </c>
      <c r="F37" s="178">
        <v>0.2031</v>
      </c>
      <c r="G37" s="178">
        <v>0</v>
      </c>
      <c r="H37" s="178">
        <v>0</v>
      </c>
      <c r="I37" s="178">
        <v>0</v>
      </c>
      <c r="J37" s="178">
        <v>0</v>
      </c>
      <c r="K37" s="178">
        <v>0</v>
      </c>
      <c r="L37" s="178">
        <v>0</v>
      </c>
      <c r="M37" s="178">
        <v>0</v>
      </c>
      <c r="N37" s="178">
        <v>0</v>
      </c>
      <c r="O37" s="178">
        <v>0</v>
      </c>
      <c r="P37" s="178">
        <v>0</v>
      </c>
      <c r="Q37" s="178">
        <v>0</v>
      </c>
      <c r="R37" s="178">
        <v>0</v>
      </c>
      <c r="S37" s="178">
        <v>0</v>
      </c>
      <c r="T37" s="178">
        <v>0</v>
      </c>
      <c r="U37" s="178">
        <v>0</v>
      </c>
      <c r="V37" s="178">
        <v>0</v>
      </c>
    </row>
    <row r="38" spans="1:22" s="428" customFormat="1" ht="18" x14ac:dyDescent="0.3">
      <c r="A38" s="418" t="s">
        <v>112</v>
      </c>
      <c r="B38" s="420" t="s">
        <v>113</v>
      </c>
      <c r="C38" s="418" t="s">
        <v>114</v>
      </c>
      <c r="D38" s="418">
        <f>SUM(D39:D44)</f>
        <v>137.28759100000002</v>
      </c>
      <c r="E38" s="417">
        <f t="shared" si="0"/>
        <v>0.29145770975746893</v>
      </c>
      <c r="F38" s="418">
        <f t="shared" ref="F38:V38" si="3">SUM(F39:F44)</f>
        <v>10.112629999999999</v>
      </c>
      <c r="G38" s="418">
        <f t="shared" si="3"/>
        <v>41.035800000000002</v>
      </c>
      <c r="H38" s="418">
        <f t="shared" si="3"/>
        <v>2.1859299999999999</v>
      </c>
      <c r="I38" s="418">
        <f t="shared" si="3"/>
        <v>2.83284</v>
      </c>
      <c r="J38" s="418">
        <f t="shared" si="3"/>
        <v>0.21834000000000001</v>
      </c>
      <c r="K38" s="418">
        <f t="shared" si="3"/>
        <v>0.49390000000000001</v>
      </c>
      <c r="L38" s="418">
        <f t="shared" si="3"/>
        <v>10.483381000000001</v>
      </c>
      <c r="M38" s="418">
        <f t="shared" si="3"/>
        <v>0.84779999999999989</v>
      </c>
      <c r="N38" s="418">
        <f t="shared" si="3"/>
        <v>10.04982</v>
      </c>
      <c r="O38" s="418">
        <f t="shared" si="3"/>
        <v>0.35260000000000002</v>
      </c>
      <c r="P38" s="418">
        <f t="shared" si="3"/>
        <v>13.184650000000001</v>
      </c>
      <c r="Q38" s="418">
        <f t="shared" si="3"/>
        <v>6.1280000000000001E-2</v>
      </c>
      <c r="R38" s="418">
        <f t="shared" si="3"/>
        <v>14.565660000000001</v>
      </c>
      <c r="S38" s="418">
        <f t="shared" si="3"/>
        <v>0.16461999999999999</v>
      </c>
      <c r="T38" s="418">
        <f t="shared" si="3"/>
        <v>9.788689999999999</v>
      </c>
      <c r="U38" s="418">
        <f t="shared" si="3"/>
        <v>2.94076</v>
      </c>
      <c r="V38" s="418">
        <f t="shared" si="3"/>
        <v>17.968889999999998</v>
      </c>
    </row>
    <row r="39" spans="1:22" s="429" customFormat="1" x14ac:dyDescent="0.3">
      <c r="A39" s="418" t="s">
        <v>115</v>
      </c>
      <c r="B39" s="420" t="s">
        <v>116</v>
      </c>
      <c r="C39" s="418" t="s">
        <v>117</v>
      </c>
      <c r="D39" s="175">
        <v>0</v>
      </c>
      <c r="E39" s="417">
        <f t="shared" si="0"/>
        <v>0</v>
      </c>
      <c r="F39" s="175">
        <v>0</v>
      </c>
      <c r="G39" s="175">
        <v>0</v>
      </c>
      <c r="H39" s="175">
        <v>0</v>
      </c>
      <c r="I39" s="175">
        <v>0</v>
      </c>
      <c r="J39" s="175">
        <v>0</v>
      </c>
      <c r="K39" s="175">
        <v>0</v>
      </c>
      <c r="L39" s="175">
        <v>0</v>
      </c>
      <c r="M39" s="175">
        <v>0</v>
      </c>
      <c r="N39" s="175">
        <v>0</v>
      </c>
      <c r="O39" s="175">
        <v>0</v>
      </c>
      <c r="P39" s="175">
        <v>0</v>
      </c>
      <c r="Q39" s="175">
        <v>0</v>
      </c>
      <c r="R39" s="175">
        <v>0</v>
      </c>
      <c r="S39" s="175">
        <v>0</v>
      </c>
      <c r="T39" s="175">
        <v>0</v>
      </c>
      <c r="U39" s="175">
        <v>0</v>
      </c>
      <c r="V39" s="175">
        <v>0</v>
      </c>
    </row>
    <row r="40" spans="1:22" s="429" customFormat="1" x14ac:dyDescent="0.3">
      <c r="A40" s="418" t="s">
        <v>118</v>
      </c>
      <c r="B40" s="420" t="s">
        <v>119</v>
      </c>
      <c r="C40" s="418" t="s">
        <v>120</v>
      </c>
      <c r="D40" s="175">
        <v>29.19736</v>
      </c>
      <c r="E40" s="417">
        <f t="shared" si="0"/>
        <v>6.1985177353460381E-2</v>
      </c>
      <c r="F40" s="178">
        <v>0</v>
      </c>
      <c r="G40" s="178">
        <v>11.373200000000001</v>
      </c>
      <c r="H40" s="178">
        <v>0</v>
      </c>
      <c r="I40" s="178">
        <v>0</v>
      </c>
      <c r="J40" s="178">
        <v>0</v>
      </c>
      <c r="K40" s="178">
        <v>0</v>
      </c>
      <c r="L40" s="178">
        <v>0</v>
      </c>
      <c r="M40" s="178">
        <v>0</v>
      </c>
      <c r="N40" s="178">
        <v>0</v>
      </c>
      <c r="O40" s="178">
        <v>0</v>
      </c>
      <c r="P40" s="178">
        <v>0</v>
      </c>
      <c r="Q40" s="178">
        <v>0</v>
      </c>
      <c r="R40" s="178">
        <v>0</v>
      </c>
      <c r="S40" s="178">
        <v>0</v>
      </c>
      <c r="T40" s="178">
        <v>0</v>
      </c>
      <c r="U40" s="178">
        <v>0</v>
      </c>
      <c r="V40" s="178">
        <v>17.824159999999999</v>
      </c>
    </row>
    <row r="41" spans="1:22" s="429" customFormat="1" x14ac:dyDescent="0.3">
      <c r="A41" s="418" t="s">
        <v>121</v>
      </c>
      <c r="B41" s="422" t="s">
        <v>122</v>
      </c>
      <c r="C41" s="418" t="s">
        <v>123</v>
      </c>
      <c r="D41" s="175">
        <v>0</v>
      </c>
      <c r="E41" s="417">
        <f t="shared" si="0"/>
        <v>0</v>
      </c>
      <c r="F41" s="175">
        <v>0</v>
      </c>
      <c r="G41" s="175">
        <v>0</v>
      </c>
      <c r="H41" s="175">
        <v>0</v>
      </c>
      <c r="I41" s="175">
        <v>0</v>
      </c>
      <c r="J41" s="175">
        <v>0</v>
      </c>
      <c r="K41" s="175">
        <v>0</v>
      </c>
      <c r="L41" s="175">
        <v>0</v>
      </c>
      <c r="M41" s="175">
        <v>0</v>
      </c>
      <c r="N41" s="175">
        <v>0</v>
      </c>
      <c r="O41" s="175">
        <v>0</v>
      </c>
      <c r="P41" s="175">
        <v>0</v>
      </c>
      <c r="Q41" s="175">
        <v>0</v>
      </c>
      <c r="R41" s="175">
        <v>0</v>
      </c>
      <c r="S41" s="175">
        <v>0</v>
      </c>
      <c r="T41" s="175">
        <v>0</v>
      </c>
      <c r="U41" s="175">
        <v>0</v>
      </c>
      <c r="V41" s="175">
        <v>0</v>
      </c>
    </row>
    <row r="42" spans="1:22" s="429" customFormat="1" x14ac:dyDescent="0.3">
      <c r="A42" s="418" t="s">
        <v>124</v>
      </c>
      <c r="B42" s="420" t="s">
        <v>125</v>
      </c>
      <c r="C42" s="418" t="s">
        <v>126</v>
      </c>
      <c r="D42" s="175">
        <v>18.71414</v>
      </c>
      <c r="E42" s="417">
        <f t="shared" si="0"/>
        <v>3.972959496740415E-2</v>
      </c>
      <c r="F42" s="178">
        <v>4.7756299999999996</v>
      </c>
      <c r="G42" s="178">
        <v>0.98680000000000001</v>
      </c>
      <c r="H42" s="178">
        <v>0.45240999999999998</v>
      </c>
      <c r="I42" s="178">
        <v>0.30070999999999998</v>
      </c>
      <c r="J42" s="178">
        <v>0.19006000000000001</v>
      </c>
      <c r="K42" s="178">
        <v>0.22090000000000001</v>
      </c>
      <c r="L42" s="178">
        <v>3.8433000000000002</v>
      </c>
      <c r="M42" s="178">
        <v>0.34439999999999998</v>
      </c>
      <c r="N42" s="178">
        <v>0.13708999999999999</v>
      </c>
      <c r="O42" s="178">
        <v>0</v>
      </c>
      <c r="P42" s="178">
        <v>6.3589500000000001</v>
      </c>
      <c r="Q42" s="178">
        <v>4.4260000000000001E-2</v>
      </c>
      <c r="R42" s="178">
        <v>0.12166</v>
      </c>
      <c r="S42" s="178">
        <v>5.3030000000000001E-2</v>
      </c>
      <c r="T42" s="178">
        <v>0.41213</v>
      </c>
      <c r="U42" s="178">
        <v>0.38930999999999999</v>
      </c>
      <c r="V42" s="178">
        <v>8.3500000000000005E-2</v>
      </c>
    </row>
    <row r="43" spans="1:22" s="430" customFormat="1" x14ac:dyDescent="0.3">
      <c r="A43" s="418" t="s">
        <v>127</v>
      </c>
      <c r="B43" s="420" t="s">
        <v>128</v>
      </c>
      <c r="C43" s="418" t="s">
        <v>129</v>
      </c>
      <c r="D43" s="175">
        <v>88.478041000000005</v>
      </c>
      <c r="E43" s="417">
        <f t="shared" si="0"/>
        <v>0.18783640244432168</v>
      </c>
      <c r="F43" s="178">
        <v>5.3369999999999997</v>
      </c>
      <c r="G43" s="178">
        <v>28.675799999999999</v>
      </c>
      <c r="H43" s="178">
        <v>0.83547000000000005</v>
      </c>
      <c r="I43" s="178">
        <v>2.53213</v>
      </c>
      <c r="J43" s="178">
        <v>2.828E-2</v>
      </c>
      <c r="K43" s="178">
        <v>0.27300000000000002</v>
      </c>
      <c r="L43" s="178">
        <v>6.6400810000000003</v>
      </c>
      <c r="M43" s="178">
        <v>0.50339999999999996</v>
      </c>
      <c r="N43" s="178">
        <v>9.9127299999999998</v>
      </c>
      <c r="O43" s="178">
        <v>0.35260000000000002</v>
      </c>
      <c r="P43" s="178">
        <v>6.8257000000000003</v>
      </c>
      <c r="Q43" s="178">
        <v>1.702E-2</v>
      </c>
      <c r="R43" s="178">
        <v>14.444000000000001</v>
      </c>
      <c r="S43" s="178">
        <v>0.11158999999999999</v>
      </c>
      <c r="T43" s="178">
        <v>9.3765599999999996</v>
      </c>
      <c r="U43" s="178">
        <v>2.55145</v>
      </c>
      <c r="V43" s="178">
        <v>6.123E-2</v>
      </c>
    </row>
    <row r="44" spans="1:22" x14ac:dyDescent="0.3">
      <c r="A44" s="415" t="s">
        <v>130</v>
      </c>
      <c r="B44" s="431" t="s">
        <v>131</v>
      </c>
      <c r="C44" s="415" t="s">
        <v>132</v>
      </c>
      <c r="D44" s="175">
        <v>0.89805000000000001</v>
      </c>
      <c r="E44" s="417">
        <v>0.01</v>
      </c>
      <c r="F44" s="178">
        <v>0</v>
      </c>
      <c r="G44" s="178">
        <v>0</v>
      </c>
      <c r="H44" s="178">
        <v>0.89805000000000001</v>
      </c>
      <c r="I44" s="178">
        <v>0</v>
      </c>
      <c r="J44" s="178">
        <v>0</v>
      </c>
      <c r="K44" s="178">
        <v>0</v>
      </c>
      <c r="L44" s="178">
        <v>0</v>
      </c>
      <c r="M44" s="178">
        <v>0</v>
      </c>
      <c r="N44" s="178">
        <v>0</v>
      </c>
      <c r="O44" s="178">
        <v>0</v>
      </c>
      <c r="P44" s="178">
        <v>0</v>
      </c>
      <c r="Q44" s="178">
        <v>0</v>
      </c>
      <c r="R44" s="178">
        <v>0</v>
      </c>
      <c r="S44" s="178">
        <v>0</v>
      </c>
      <c r="T44" s="178">
        <v>0</v>
      </c>
      <c r="U44" s="178">
        <v>0</v>
      </c>
      <c r="V44" s="178">
        <v>0</v>
      </c>
    </row>
    <row r="45" spans="1:22" x14ac:dyDescent="0.3">
      <c r="A45" s="415" t="s">
        <v>133</v>
      </c>
      <c r="B45" s="431" t="s">
        <v>134</v>
      </c>
      <c r="C45" s="415" t="s">
        <v>135</v>
      </c>
      <c r="D45" s="418">
        <f>SUM(D46:D55)</f>
        <v>3007.1557520000001</v>
      </c>
      <c r="E45" s="417">
        <f t="shared" si="0"/>
        <v>6.3841074198899674</v>
      </c>
      <c r="F45" s="418">
        <f t="shared" ref="F45:V45" si="4">SUM(F46:F55)</f>
        <v>123.79619100000001</v>
      </c>
      <c r="G45" s="418">
        <f t="shared" si="4"/>
        <v>60.991064999999999</v>
      </c>
      <c r="H45" s="418">
        <f t="shared" si="4"/>
        <v>110.02339000000001</v>
      </c>
      <c r="I45" s="418">
        <f t="shared" si="4"/>
        <v>159.58673999999999</v>
      </c>
      <c r="J45" s="418">
        <f t="shared" si="4"/>
        <v>156.92531000000002</v>
      </c>
      <c r="K45" s="418">
        <f t="shared" si="4"/>
        <v>192.79429300000001</v>
      </c>
      <c r="L45" s="418">
        <f t="shared" si="4"/>
        <v>147.278381</v>
      </c>
      <c r="M45" s="418">
        <f t="shared" si="4"/>
        <v>214.56362200000001</v>
      </c>
      <c r="N45" s="418">
        <f t="shared" si="4"/>
        <v>242.27569000000003</v>
      </c>
      <c r="O45" s="418">
        <f t="shared" si="4"/>
        <v>224.26059999999998</v>
      </c>
      <c r="P45" s="418">
        <f t="shared" si="4"/>
        <v>274.59487999999999</v>
      </c>
      <c r="Q45" s="418">
        <f t="shared" si="4"/>
        <v>92.015079999999983</v>
      </c>
      <c r="R45" s="418">
        <f t="shared" si="4"/>
        <v>180.85435000000001</v>
      </c>
      <c r="S45" s="418">
        <f t="shared" si="4"/>
        <v>254.22863000000001</v>
      </c>
      <c r="T45" s="418">
        <f t="shared" si="4"/>
        <v>195.41598999999999</v>
      </c>
      <c r="U45" s="418">
        <f t="shared" si="4"/>
        <v>182.35908000000003</v>
      </c>
      <c r="V45" s="418">
        <f t="shared" si="4"/>
        <v>195.19245999999998</v>
      </c>
    </row>
    <row r="46" spans="1:22" x14ac:dyDescent="0.3">
      <c r="A46" s="415" t="s">
        <v>136</v>
      </c>
      <c r="B46" s="431" t="s">
        <v>137</v>
      </c>
      <c r="C46" s="415" t="s">
        <v>138</v>
      </c>
      <c r="D46" s="175">
        <v>1458.0737119999999</v>
      </c>
      <c r="E46" s="417">
        <f t="shared" si="0"/>
        <v>3.095449644513693</v>
      </c>
      <c r="F46" s="178">
        <v>68.303674000000001</v>
      </c>
      <c r="G46" s="178">
        <v>47.243865</v>
      </c>
      <c r="H46" s="178">
        <v>55.50761</v>
      </c>
      <c r="I46" s="178">
        <v>89.919330000000002</v>
      </c>
      <c r="J46" s="178">
        <v>90.766310000000004</v>
      </c>
      <c r="K46" s="178">
        <v>81.573899999999995</v>
      </c>
      <c r="L46" s="178">
        <v>72.124280999999996</v>
      </c>
      <c r="M46" s="178">
        <v>86.247</v>
      </c>
      <c r="N46" s="178">
        <v>113.02051</v>
      </c>
      <c r="O46" s="178">
        <v>102.55889999999999</v>
      </c>
      <c r="P46" s="178">
        <v>109.68382200000001</v>
      </c>
      <c r="Q46" s="178">
        <v>70.028099999999995</v>
      </c>
      <c r="R46" s="178">
        <v>77.486069999999998</v>
      </c>
      <c r="S46" s="178">
        <v>117.8732</v>
      </c>
      <c r="T46" s="178">
        <v>89.341309999999993</v>
      </c>
      <c r="U46" s="178">
        <v>86.580299999999994</v>
      </c>
      <c r="V46" s="178">
        <v>99.815529999999995</v>
      </c>
    </row>
    <row r="47" spans="1:22" s="432" customFormat="1" x14ac:dyDescent="0.3">
      <c r="A47" s="415" t="s">
        <v>139</v>
      </c>
      <c r="B47" s="431" t="s">
        <v>140</v>
      </c>
      <c r="C47" s="415" t="s">
        <v>141</v>
      </c>
      <c r="D47" s="175">
        <f>SUM(F47:V47)</f>
        <v>1514.9870979999998</v>
      </c>
      <c r="E47" s="417">
        <f t="shared" si="0"/>
        <v>3.2162751686362832</v>
      </c>
      <c r="F47" s="178">
        <v>44.2027</v>
      </c>
      <c r="G47" s="178">
        <v>12.669599999999999</v>
      </c>
      <c r="H47" s="178">
        <v>39.884340000000002</v>
      </c>
      <c r="I47" s="178">
        <v>69.495459999999994</v>
      </c>
      <c r="J47" s="178">
        <v>66.004599999999996</v>
      </c>
      <c r="K47" s="178">
        <v>110.319693</v>
      </c>
      <c r="L47" s="178">
        <v>73.698000000000008</v>
      </c>
      <c r="M47" s="178">
        <v>127.528622</v>
      </c>
      <c r="N47" s="178">
        <v>128.94291000000001</v>
      </c>
      <c r="O47" s="178">
        <v>121.6384</v>
      </c>
      <c r="P47" s="178">
        <v>163.76549800000001</v>
      </c>
      <c r="Q47" s="178">
        <v>21.812570000000001</v>
      </c>
      <c r="R47" s="178">
        <v>102.66697000000001</v>
      </c>
      <c r="S47" s="178">
        <v>135.91353000000001</v>
      </c>
      <c r="T47" s="178">
        <v>106.04154</v>
      </c>
      <c r="U47" s="178">
        <v>95.261965000000004</v>
      </c>
      <c r="V47" s="178">
        <v>95.140699999999995</v>
      </c>
    </row>
    <row r="48" spans="1:22" s="432" customFormat="1" x14ac:dyDescent="0.3">
      <c r="A48" s="415" t="s">
        <v>142</v>
      </c>
      <c r="B48" s="431" t="s">
        <v>143</v>
      </c>
      <c r="C48" s="415" t="s">
        <v>144</v>
      </c>
      <c r="D48" s="175">
        <f>SUM(F48:V48)</f>
        <v>2.19</v>
      </c>
      <c r="E48" s="417">
        <v>0.01</v>
      </c>
      <c r="F48" s="175">
        <v>0.73</v>
      </c>
      <c r="G48" s="175">
        <v>0.54</v>
      </c>
      <c r="H48" s="175">
        <v>0.25</v>
      </c>
      <c r="I48" s="175">
        <v>0</v>
      </c>
      <c r="J48" s="175">
        <v>0</v>
      </c>
      <c r="K48" s="175">
        <v>0.05</v>
      </c>
      <c r="L48" s="175">
        <v>0.49</v>
      </c>
      <c r="M48" s="175">
        <v>0.02</v>
      </c>
      <c r="N48" s="175">
        <v>0</v>
      </c>
      <c r="O48" s="175">
        <v>0</v>
      </c>
      <c r="P48" s="175">
        <v>0</v>
      </c>
      <c r="Q48" s="175">
        <v>0</v>
      </c>
      <c r="R48" s="175">
        <v>0</v>
      </c>
      <c r="S48" s="175">
        <v>0</v>
      </c>
      <c r="T48" s="175">
        <v>0</v>
      </c>
      <c r="U48" s="175">
        <v>0.02</v>
      </c>
      <c r="V48" s="175">
        <v>0.09</v>
      </c>
    </row>
    <row r="49" spans="1:22" s="432" customFormat="1" x14ac:dyDescent="0.3">
      <c r="A49" s="415" t="s">
        <v>145</v>
      </c>
      <c r="B49" s="431" t="s">
        <v>146</v>
      </c>
      <c r="C49" s="415" t="s">
        <v>147</v>
      </c>
      <c r="D49" s="175">
        <v>0</v>
      </c>
      <c r="E49" s="417">
        <f t="shared" si="0"/>
        <v>0</v>
      </c>
      <c r="F49" s="175">
        <v>0</v>
      </c>
      <c r="G49" s="175">
        <v>0</v>
      </c>
      <c r="H49" s="175">
        <v>0</v>
      </c>
      <c r="I49" s="175">
        <v>0</v>
      </c>
      <c r="J49" s="175">
        <v>0</v>
      </c>
      <c r="K49" s="175">
        <v>0</v>
      </c>
      <c r="L49" s="175">
        <v>0</v>
      </c>
      <c r="M49" s="175">
        <v>0</v>
      </c>
      <c r="N49" s="175">
        <v>0</v>
      </c>
      <c r="O49" s="175">
        <v>0</v>
      </c>
      <c r="P49" s="175">
        <v>0</v>
      </c>
      <c r="Q49" s="175">
        <v>0</v>
      </c>
      <c r="R49" s="175">
        <v>0</v>
      </c>
      <c r="S49" s="175">
        <v>0</v>
      </c>
      <c r="T49" s="175">
        <v>0</v>
      </c>
      <c r="U49" s="175">
        <v>0</v>
      </c>
      <c r="V49" s="175">
        <v>0</v>
      </c>
    </row>
    <row r="50" spans="1:22" s="429" customFormat="1" ht="31.2" x14ac:dyDescent="0.3">
      <c r="A50" s="415" t="s">
        <v>148</v>
      </c>
      <c r="B50" s="431" t="s">
        <v>149</v>
      </c>
      <c r="C50" s="415" t="s">
        <v>150</v>
      </c>
      <c r="D50" s="175">
        <v>14.16137</v>
      </c>
      <c r="E50" s="417">
        <f t="shared" si="0"/>
        <v>3.0064191797408164E-2</v>
      </c>
      <c r="F50" s="178">
        <v>0</v>
      </c>
      <c r="G50" s="178">
        <v>0</v>
      </c>
      <c r="H50" s="178">
        <v>14.16137</v>
      </c>
      <c r="I50" s="178">
        <v>0</v>
      </c>
      <c r="J50" s="178">
        <v>0</v>
      </c>
      <c r="K50" s="178">
        <v>0</v>
      </c>
      <c r="L50" s="178">
        <v>0</v>
      </c>
      <c r="M50" s="178">
        <v>0</v>
      </c>
      <c r="N50" s="178">
        <v>0</v>
      </c>
      <c r="O50" s="178">
        <v>0</v>
      </c>
      <c r="P50" s="178">
        <v>0</v>
      </c>
      <c r="Q50" s="178">
        <v>0</v>
      </c>
      <c r="R50" s="178">
        <v>0</v>
      </c>
      <c r="S50" s="178">
        <v>0</v>
      </c>
      <c r="T50" s="178">
        <v>0</v>
      </c>
      <c r="U50" s="178">
        <v>0</v>
      </c>
      <c r="V50" s="178">
        <v>0</v>
      </c>
    </row>
    <row r="51" spans="1:22" s="432" customFormat="1" x14ac:dyDescent="0.3">
      <c r="A51" s="415" t="s">
        <v>151</v>
      </c>
      <c r="B51" s="431" t="s">
        <v>152</v>
      </c>
      <c r="C51" s="415" t="s">
        <v>153</v>
      </c>
      <c r="D51" s="175">
        <v>2.5801480000000003</v>
      </c>
      <c r="E51" s="417">
        <f t="shared" si="0"/>
        <v>5.4775819244676956E-3</v>
      </c>
      <c r="F51" s="178">
        <v>2.220504</v>
      </c>
      <c r="G51" s="178">
        <v>0</v>
      </c>
      <c r="H51" s="178">
        <v>0</v>
      </c>
      <c r="I51" s="178">
        <v>0</v>
      </c>
      <c r="J51" s="178">
        <v>0</v>
      </c>
      <c r="K51" s="178">
        <v>0.3458</v>
      </c>
      <c r="L51" s="178">
        <v>0</v>
      </c>
      <c r="M51" s="178">
        <v>0</v>
      </c>
      <c r="N51" s="178">
        <v>0</v>
      </c>
      <c r="O51" s="178">
        <v>0</v>
      </c>
      <c r="P51" s="178">
        <v>0</v>
      </c>
      <c r="Q51" s="178">
        <v>0</v>
      </c>
      <c r="R51" s="178">
        <v>0</v>
      </c>
      <c r="S51" s="178">
        <v>0</v>
      </c>
      <c r="T51" s="178">
        <v>0</v>
      </c>
      <c r="U51" s="178">
        <v>1.3844E-2</v>
      </c>
      <c r="V51" s="178">
        <v>0</v>
      </c>
    </row>
    <row r="52" spans="1:22" s="432" customFormat="1" x14ac:dyDescent="0.3">
      <c r="A52" s="418" t="s">
        <v>154</v>
      </c>
      <c r="B52" s="420" t="s">
        <v>155</v>
      </c>
      <c r="C52" s="418" t="s">
        <v>156</v>
      </c>
      <c r="D52" s="175">
        <v>0.78360000000000007</v>
      </c>
      <c r="E52" s="417">
        <v>0.01</v>
      </c>
      <c r="F52" s="178">
        <v>0.15640000000000001</v>
      </c>
      <c r="G52" s="178">
        <v>0</v>
      </c>
      <c r="H52" s="178">
        <v>0</v>
      </c>
      <c r="I52" s="178">
        <v>0</v>
      </c>
      <c r="J52" s="178">
        <v>0</v>
      </c>
      <c r="K52" s="178">
        <v>0</v>
      </c>
      <c r="L52" s="178">
        <v>4.4600000000000001E-2</v>
      </c>
      <c r="M52" s="178">
        <v>0</v>
      </c>
      <c r="N52" s="178">
        <v>0</v>
      </c>
      <c r="O52" s="178">
        <v>0</v>
      </c>
      <c r="P52" s="178">
        <v>0.58260000000000001</v>
      </c>
      <c r="Q52" s="178">
        <v>0</v>
      </c>
      <c r="R52" s="178">
        <v>0</v>
      </c>
      <c r="S52" s="178">
        <v>0</v>
      </c>
      <c r="T52" s="178">
        <v>0</v>
      </c>
      <c r="U52" s="178">
        <v>0</v>
      </c>
      <c r="V52" s="178">
        <v>0</v>
      </c>
    </row>
    <row r="53" spans="1:22" s="430" customFormat="1" ht="31.2" x14ac:dyDescent="0.3">
      <c r="A53" s="418" t="s">
        <v>157</v>
      </c>
      <c r="B53" s="420" t="s">
        <v>158</v>
      </c>
      <c r="C53" s="418" t="s">
        <v>159</v>
      </c>
      <c r="D53" s="175">
        <v>0.38779000000000002</v>
      </c>
      <c r="E53" s="417">
        <v>0.01</v>
      </c>
      <c r="F53" s="178">
        <v>7.6300000000000007E-2</v>
      </c>
      <c r="G53" s="178">
        <v>2.3900000000000001E-2</v>
      </c>
      <c r="H53" s="178">
        <v>2.6800000000000001E-2</v>
      </c>
      <c r="I53" s="178">
        <v>1.558E-2</v>
      </c>
      <c r="J53" s="178">
        <v>0</v>
      </c>
      <c r="K53" s="178">
        <v>2.06E-2</v>
      </c>
      <c r="L53" s="178">
        <v>6.7400000000000002E-2</v>
      </c>
      <c r="M53" s="178">
        <v>0</v>
      </c>
      <c r="N53" s="178">
        <v>0</v>
      </c>
      <c r="O53" s="178">
        <v>0</v>
      </c>
      <c r="P53" s="178">
        <v>7.43E-3</v>
      </c>
      <c r="Q53" s="178">
        <v>0</v>
      </c>
      <c r="R53" s="178">
        <v>9.6200000000000001E-3</v>
      </c>
      <c r="S53" s="178">
        <v>7.6799999999999993E-2</v>
      </c>
      <c r="T53" s="178">
        <v>3.3140000000000003E-2</v>
      </c>
      <c r="U53" s="178">
        <v>3.022E-2</v>
      </c>
      <c r="V53" s="178">
        <v>0</v>
      </c>
    </row>
    <row r="54" spans="1:22" x14ac:dyDescent="0.3">
      <c r="A54" s="418" t="s">
        <v>160</v>
      </c>
      <c r="B54" s="420" t="s">
        <v>161</v>
      </c>
      <c r="C54" s="418" t="s">
        <v>162</v>
      </c>
      <c r="D54" s="175">
        <v>6.1999900000000006</v>
      </c>
      <c r="E54" s="417">
        <f t="shared" si="0"/>
        <v>1.3162405085243354E-2</v>
      </c>
      <c r="F54" s="178">
        <v>0.67500000000000004</v>
      </c>
      <c r="G54" s="178">
        <v>0.51370000000000005</v>
      </c>
      <c r="H54" s="178">
        <v>0.19327</v>
      </c>
      <c r="I54" s="178">
        <v>0.15637000000000001</v>
      </c>
      <c r="J54" s="178">
        <v>0.15440000000000001</v>
      </c>
      <c r="K54" s="178">
        <v>0.48430000000000001</v>
      </c>
      <c r="L54" s="178">
        <v>0.72489999999999999</v>
      </c>
      <c r="M54" s="178">
        <v>0.69120000000000004</v>
      </c>
      <c r="N54" s="178">
        <v>0.31226999999999999</v>
      </c>
      <c r="O54" s="178">
        <v>6.3299999999999995E-2</v>
      </c>
      <c r="P54" s="178">
        <v>0.55552999999999997</v>
      </c>
      <c r="Q54" s="178">
        <v>0.17441000000000001</v>
      </c>
      <c r="R54" s="178">
        <v>0.69169000000000003</v>
      </c>
      <c r="S54" s="178">
        <v>0.36509999999999998</v>
      </c>
      <c r="T54" s="178">
        <v>0</v>
      </c>
      <c r="U54" s="178">
        <v>0.39892</v>
      </c>
      <c r="V54" s="178">
        <v>4.5629999999999997E-2</v>
      </c>
    </row>
    <row r="55" spans="1:22" x14ac:dyDescent="0.3">
      <c r="A55" s="418" t="s">
        <v>163</v>
      </c>
      <c r="B55" s="420" t="s">
        <v>164</v>
      </c>
      <c r="C55" s="418" t="s">
        <v>165</v>
      </c>
      <c r="D55" s="175">
        <v>7.7920439999999997</v>
      </c>
      <c r="E55" s="417">
        <f t="shared" si="0"/>
        <v>1.6542291127895358E-2</v>
      </c>
      <c r="F55" s="178">
        <v>7.4316129999999996</v>
      </c>
      <c r="G55" s="178">
        <v>0</v>
      </c>
      <c r="H55" s="178">
        <v>0</v>
      </c>
      <c r="I55" s="178">
        <v>0</v>
      </c>
      <c r="J55" s="178">
        <v>0</v>
      </c>
      <c r="K55" s="178">
        <v>0</v>
      </c>
      <c r="L55" s="178">
        <v>0.12920000000000001</v>
      </c>
      <c r="M55" s="178">
        <v>7.6799999999999993E-2</v>
      </c>
      <c r="N55" s="178">
        <v>0</v>
      </c>
      <c r="O55" s="178">
        <v>0</v>
      </c>
      <c r="P55" s="178">
        <v>0</v>
      </c>
      <c r="Q55" s="178">
        <v>0</v>
      </c>
      <c r="R55" s="178">
        <v>0</v>
      </c>
      <c r="S55" s="178">
        <v>0</v>
      </c>
      <c r="T55" s="178">
        <v>0</v>
      </c>
      <c r="U55" s="178">
        <v>5.3830999999999997E-2</v>
      </c>
      <c r="V55" s="178">
        <v>0.10059999999999999</v>
      </c>
    </row>
    <row r="56" spans="1:22" x14ac:dyDescent="0.3">
      <c r="A56" s="418" t="s">
        <v>166</v>
      </c>
      <c r="B56" s="420" t="s">
        <v>167</v>
      </c>
      <c r="C56" s="418" t="s">
        <v>168</v>
      </c>
      <c r="D56" s="175">
        <v>25.797039999999996</v>
      </c>
      <c r="E56" s="417">
        <f t="shared" si="0"/>
        <v>5.4766393249057847E-2</v>
      </c>
      <c r="F56" s="178">
        <v>11.4034</v>
      </c>
      <c r="G56" s="178">
        <v>0.71489999999999998</v>
      </c>
      <c r="H56" s="178">
        <v>4.6915899999999997</v>
      </c>
      <c r="I56" s="178">
        <v>0</v>
      </c>
      <c r="J56" s="178">
        <v>0</v>
      </c>
      <c r="K56" s="178">
        <v>0</v>
      </c>
      <c r="L56" s="178">
        <v>3.9533999999999998</v>
      </c>
      <c r="M56" s="178">
        <v>5.5100000000000003E-2</v>
      </c>
      <c r="N56" s="178">
        <v>0.88763000000000003</v>
      </c>
      <c r="O56" s="178">
        <v>0.94630000000000003</v>
      </c>
      <c r="P56" s="178">
        <v>1.94238</v>
      </c>
      <c r="Q56" s="178">
        <v>0</v>
      </c>
      <c r="R56" s="178">
        <v>0.57643</v>
      </c>
      <c r="S56" s="178">
        <v>0</v>
      </c>
      <c r="T56" s="178">
        <v>3.7289999999999997E-2</v>
      </c>
      <c r="U56" s="178">
        <v>0.58862000000000003</v>
      </c>
      <c r="V56" s="178">
        <v>0</v>
      </c>
    </row>
    <row r="57" spans="1:22" x14ac:dyDescent="0.3">
      <c r="A57" s="418" t="s">
        <v>169</v>
      </c>
      <c r="B57" s="420" t="s">
        <v>170</v>
      </c>
      <c r="C57" s="418" t="s">
        <v>171</v>
      </c>
      <c r="D57" s="175">
        <v>4.5711099999999991</v>
      </c>
      <c r="E57" s="417">
        <f t="shared" si="0"/>
        <v>9.7043384762244347E-3</v>
      </c>
      <c r="F57" s="178">
        <v>0.74170000000000003</v>
      </c>
      <c r="G57" s="178">
        <v>0.15409999999999999</v>
      </c>
      <c r="H57" s="178">
        <v>0.58072999999999997</v>
      </c>
      <c r="I57" s="178">
        <v>4.2569999999999997E-2</v>
      </c>
      <c r="J57" s="178">
        <v>0.15887999999999999</v>
      </c>
      <c r="K57" s="178">
        <v>0.61150000000000004</v>
      </c>
      <c r="L57" s="178">
        <v>0.25459999999999999</v>
      </c>
      <c r="M57" s="178">
        <v>0.33260000000000001</v>
      </c>
      <c r="N57" s="178">
        <v>0.36054000000000003</v>
      </c>
      <c r="O57" s="178">
        <v>0.72929999999999995</v>
      </c>
      <c r="P57" s="178">
        <v>0</v>
      </c>
      <c r="Q57" s="178">
        <v>0</v>
      </c>
      <c r="R57" s="178">
        <v>4.7449999999999999E-2</v>
      </c>
      <c r="S57" s="178">
        <v>0.11834</v>
      </c>
      <c r="T57" s="178">
        <v>0</v>
      </c>
      <c r="U57" s="178">
        <v>0.43880000000000002</v>
      </c>
      <c r="V57" s="178">
        <v>0</v>
      </c>
    </row>
    <row r="58" spans="1:22" ht="31.2" x14ac:dyDescent="0.3">
      <c r="A58" s="418" t="s">
        <v>172</v>
      </c>
      <c r="B58" s="420" t="s">
        <v>173</v>
      </c>
      <c r="C58" s="418" t="s">
        <v>174</v>
      </c>
      <c r="D58" s="175">
        <v>16.510349999999999</v>
      </c>
      <c r="E58" s="417">
        <f t="shared" si="0"/>
        <v>3.5051010533750468E-2</v>
      </c>
      <c r="F58" s="178">
        <v>4.0816999999999997</v>
      </c>
      <c r="G58" s="178">
        <v>0.87139999999999995</v>
      </c>
      <c r="H58" s="178">
        <v>0.87190000000000001</v>
      </c>
      <c r="I58" s="178">
        <v>8.8400000000000006E-3</v>
      </c>
      <c r="J58" s="178">
        <v>0</v>
      </c>
      <c r="K58" s="178">
        <v>1.4434</v>
      </c>
      <c r="L58" s="178">
        <v>3.1322999999999999</v>
      </c>
      <c r="M58" s="178">
        <v>0.33829999999999999</v>
      </c>
      <c r="N58" s="178">
        <v>0.49215999999999999</v>
      </c>
      <c r="O58" s="178">
        <v>1.0145999999999999</v>
      </c>
      <c r="P58" s="178">
        <v>1.8992100000000001</v>
      </c>
      <c r="Q58" s="178">
        <v>0</v>
      </c>
      <c r="R58" s="178">
        <v>0.80208999999999997</v>
      </c>
      <c r="S58" s="178">
        <v>0.32805000000000001</v>
      </c>
      <c r="T58" s="178">
        <v>1.0934200000000001</v>
      </c>
      <c r="U58" s="178">
        <v>0.12439</v>
      </c>
      <c r="V58" s="178">
        <v>8.5900000000000004E-3</v>
      </c>
    </row>
    <row r="59" spans="1:22" x14ac:dyDescent="0.3">
      <c r="A59" s="418" t="s">
        <v>175</v>
      </c>
      <c r="B59" s="420" t="s">
        <v>176</v>
      </c>
      <c r="C59" s="418" t="s">
        <v>177</v>
      </c>
      <c r="D59" s="418">
        <f>SUM(D60:D61)</f>
        <v>1061.1318820000001</v>
      </c>
      <c r="E59" s="417">
        <f t="shared" si="0"/>
        <v>2.252753259239233</v>
      </c>
      <c r="F59" s="418">
        <f t="shared" ref="F59:V59" si="5">SUM(F60:F61)</f>
        <v>35.895299999999999</v>
      </c>
      <c r="G59" s="418">
        <f t="shared" si="5"/>
        <v>46.362872000000003</v>
      </c>
      <c r="H59" s="418">
        <f t="shared" si="5"/>
        <v>20.450409999999998</v>
      </c>
      <c r="I59" s="418">
        <f t="shared" si="5"/>
        <v>87.960329999999999</v>
      </c>
      <c r="J59" s="418">
        <f t="shared" si="5"/>
        <v>62.620919999999998</v>
      </c>
      <c r="K59" s="418">
        <f t="shared" si="5"/>
        <v>105.05249000000001</v>
      </c>
      <c r="L59" s="418">
        <f t="shared" si="5"/>
        <v>69.990300000000005</v>
      </c>
      <c r="M59" s="418">
        <f t="shared" si="5"/>
        <v>65.075500000000005</v>
      </c>
      <c r="N59" s="418">
        <f t="shared" si="5"/>
        <v>34.440390000000001</v>
      </c>
      <c r="O59" s="418">
        <f t="shared" si="5"/>
        <v>76.495800000000003</v>
      </c>
      <c r="P59" s="418">
        <f t="shared" si="5"/>
        <v>20.998249999999999</v>
      </c>
      <c r="Q59" s="418">
        <f t="shared" si="5"/>
        <v>105.07855000000001</v>
      </c>
      <c r="R59" s="418">
        <f t="shared" si="5"/>
        <v>87.546090000000007</v>
      </c>
      <c r="S59" s="418">
        <f t="shared" si="5"/>
        <v>50.42727</v>
      </c>
      <c r="T59" s="418">
        <f t="shared" si="5"/>
        <v>55.518369999999997</v>
      </c>
      <c r="U59" s="418">
        <f t="shared" si="5"/>
        <v>68.294300000000007</v>
      </c>
      <c r="V59" s="418">
        <f t="shared" si="5"/>
        <v>68.92474</v>
      </c>
    </row>
    <row r="60" spans="1:22" x14ac:dyDescent="0.3">
      <c r="A60" s="418" t="s">
        <v>178</v>
      </c>
      <c r="B60" s="420" t="s">
        <v>179</v>
      </c>
      <c r="C60" s="418" t="s">
        <v>180</v>
      </c>
      <c r="D60" s="175">
        <v>20.026359999999997</v>
      </c>
      <c r="E60" s="417">
        <f t="shared" si="0"/>
        <v>4.251540126724624E-2</v>
      </c>
      <c r="F60" s="178">
        <v>17.579799999999999</v>
      </c>
      <c r="G60" s="178">
        <v>0</v>
      </c>
      <c r="H60" s="178">
        <v>2.4465599999999998</v>
      </c>
      <c r="I60" s="178">
        <v>0</v>
      </c>
      <c r="J60" s="178">
        <v>0</v>
      </c>
      <c r="K60" s="178">
        <v>0</v>
      </c>
      <c r="L60" s="178">
        <v>0</v>
      </c>
      <c r="M60" s="178">
        <v>0</v>
      </c>
      <c r="N60" s="178">
        <v>0</v>
      </c>
      <c r="O60" s="178">
        <v>0</v>
      </c>
      <c r="P60" s="178">
        <v>0</v>
      </c>
      <c r="Q60" s="178">
        <v>0</v>
      </c>
      <c r="R60" s="178">
        <v>0</v>
      </c>
      <c r="S60" s="178">
        <v>0</v>
      </c>
      <c r="T60" s="178">
        <v>0</v>
      </c>
      <c r="U60" s="178">
        <v>0</v>
      </c>
      <c r="V60" s="178">
        <v>0</v>
      </c>
    </row>
    <row r="61" spans="1:22" x14ac:dyDescent="0.3">
      <c r="A61" s="418" t="s">
        <v>181</v>
      </c>
      <c r="B61" s="420" t="s">
        <v>182</v>
      </c>
      <c r="C61" s="418" t="s">
        <v>183</v>
      </c>
      <c r="D61" s="175">
        <v>1041.1055220000001</v>
      </c>
      <c r="E61" s="417">
        <f t="shared" si="0"/>
        <v>2.2102378579719866</v>
      </c>
      <c r="F61" s="178">
        <v>18.3155</v>
      </c>
      <c r="G61" s="178">
        <v>46.362872000000003</v>
      </c>
      <c r="H61" s="178">
        <v>18.00385</v>
      </c>
      <c r="I61" s="178">
        <v>87.960329999999999</v>
      </c>
      <c r="J61" s="178">
        <v>62.620919999999998</v>
      </c>
      <c r="K61" s="178">
        <v>105.05249000000001</v>
      </c>
      <c r="L61" s="178">
        <v>69.990300000000005</v>
      </c>
      <c r="M61" s="178">
        <v>65.075500000000005</v>
      </c>
      <c r="N61" s="178">
        <v>34.440390000000001</v>
      </c>
      <c r="O61" s="178">
        <v>76.495800000000003</v>
      </c>
      <c r="P61" s="178">
        <v>20.998249999999999</v>
      </c>
      <c r="Q61" s="178">
        <v>105.07855000000001</v>
      </c>
      <c r="R61" s="178">
        <v>87.546090000000007</v>
      </c>
      <c r="S61" s="178">
        <v>50.42727</v>
      </c>
      <c r="T61" s="178">
        <v>55.518369999999997</v>
      </c>
      <c r="U61" s="178">
        <v>68.294300000000007</v>
      </c>
      <c r="V61" s="178">
        <v>68.92474</v>
      </c>
    </row>
    <row r="62" spans="1:22" x14ac:dyDescent="0.3">
      <c r="A62" s="418" t="s">
        <v>184</v>
      </c>
      <c r="B62" s="422" t="s">
        <v>185</v>
      </c>
      <c r="C62" s="418" t="s">
        <v>186</v>
      </c>
      <c r="D62" s="175">
        <v>1.9701200000000001</v>
      </c>
      <c r="E62" s="417">
        <v>0.01</v>
      </c>
      <c r="F62" s="178">
        <v>2.9700000000000001E-2</v>
      </c>
      <c r="G62" s="178">
        <v>0</v>
      </c>
      <c r="H62" s="178">
        <v>0</v>
      </c>
      <c r="I62" s="178">
        <v>0.27962999999999999</v>
      </c>
      <c r="J62" s="178">
        <v>0.16878000000000001</v>
      </c>
      <c r="K62" s="178">
        <v>0</v>
      </c>
      <c r="L62" s="178">
        <v>0.22209999999999999</v>
      </c>
      <c r="M62" s="178">
        <v>0</v>
      </c>
      <c r="N62" s="178">
        <v>0.28287000000000001</v>
      </c>
      <c r="O62" s="178">
        <v>0</v>
      </c>
      <c r="P62" s="178">
        <v>0.19975000000000001</v>
      </c>
      <c r="Q62" s="178">
        <v>0</v>
      </c>
      <c r="R62" s="178">
        <v>0</v>
      </c>
      <c r="S62" s="178">
        <v>1.235E-2</v>
      </c>
      <c r="T62" s="178">
        <v>0</v>
      </c>
      <c r="U62" s="178">
        <v>0.18212999999999999</v>
      </c>
      <c r="V62" s="178">
        <v>0.59280999999999995</v>
      </c>
    </row>
    <row r="63" spans="1:22" s="434" customFormat="1" x14ac:dyDescent="0.3">
      <c r="A63" s="425">
        <v>3</v>
      </c>
      <c r="B63" s="433" t="s">
        <v>187</v>
      </c>
      <c r="C63" s="412" t="s">
        <v>188</v>
      </c>
      <c r="D63" s="176">
        <v>36.135220000000004</v>
      </c>
      <c r="E63" s="413">
        <f t="shared" si="0"/>
        <v>7.6714059778223417E-2</v>
      </c>
      <c r="F63" s="179">
        <v>0</v>
      </c>
      <c r="G63" s="179">
        <v>0</v>
      </c>
      <c r="H63" s="179">
        <v>19.442260000000001</v>
      </c>
      <c r="I63" s="179">
        <v>0</v>
      </c>
      <c r="J63" s="179">
        <v>1.97166</v>
      </c>
      <c r="K63" s="179">
        <v>0</v>
      </c>
      <c r="L63" s="179">
        <v>0</v>
      </c>
      <c r="M63" s="179">
        <v>0</v>
      </c>
      <c r="N63" s="179">
        <v>0</v>
      </c>
      <c r="O63" s="179">
        <v>0</v>
      </c>
      <c r="P63" s="179">
        <v>0</v>
      </c>
      <c r="Q63" s="179">
        <v>0</v>
      </c>
      <c r="R63" s="179">
        <v>14.721299999999999</v>
      </c>
      <c r="S63" s="179">
        <v>0</v>
      </c>
      <c r="T63" s="179">
        <v>0</v>
      </c>
      <c r="U63" s="179">
        <v>0</v>
      </c>
      <c r="V63" s="179">
        <v>0</v>
      </c>
    </row>
    <row r="64" spans="1:22" x14ac:dyDescent="0.3">
      <c r="A64" s="418"/>
      <c r="B64" s="422" t="s">
        <v>189</v>
      </c>
      <c r="C64" s="418"/>
      <c r="D64" s="418"/>
      <c r="E64" s="417">
        <f t="shared" si="0"/>
        <v>0</v>
      </c>
      <c r="F64" s="422"/>
      <c r="G64" s="422"/>
      <c r="H64" s="422"/>
      <c r="I64" s="422"/>
      <c r="J64" s="422"/>
      <c r="K64" s="422"/>
      <c r="L64" s="422"/>
      <c r="M64" s="418"/>
      <c r="N64" s="418"/>
      <c r="O64" s="418"/>
      <c r="P64" s="418"/>
      <c r="Q64" s="418"/>
      <c r="R64" s="418"/>
      <c r="S64" s="422"/>
      <c r="T64" s="422"/>
      <c r="U64" s="422"/>
      <c r="V64" s="422"/>
    </row>
    <row r="65" spans="1:22" x14ac:dyDescent="0.3">
      <c r="A65" s="418" t="s">
        <v>190</v>
      </c>
      <c r="B65" s="422" t="s">
        <v>191</v>
      </c>
      <c r="C65" s="418" t="s">
        <v>192</v>
      </c>
      <c r="D65" s="175">
        <v>0</v>
      </c>
      <c r="E65" s="417">
        <f t="shared" ref="E65" si="6">D65/($D$7+$D$21+$D$63)*100</f>
        <v>0</v>
      </c>
      <c r="F65" s="175">
        <v>0</v>
      </c>
      <c r="G65" s="175">
        <v>0</v>
      </c>
      <c r="H65" s="175">
        <v>0</v>
      </c>
      <c r="I65" s="175">
        <v>0</v>
      </c>
      <c r="J65" s="175">
        <v>0</v>
      </c>
      <c r="K65" s="175">
        <v>0</v>
      </c>
      <c r="L65" s="175">
        <v>0</v>
      </c>
      <c r="M65" s="175">
        <v>0</v>
      </c>
      <c r="N65" s="175">
        <v>0</v>
      </c>
      <c r="O65" s="175">
        <v>0</v>
      </c>
      <c r="P65" s="175">
        <v>0</v>
      </c>
      <c r="Q65" s="175">
        <v>0</v>
      </c>
      <c r="R65" s="175">
        <v>0</v>
      </c>
      <c r="S65" s="175">
        <v>0</v>
      </c>
      <c r="T65" s="175">
        <v>0</v>
      </c>
      <c r="U65" s="175">
        <v>0</v>
      </c>
      <c r="V65" s="175">
        <v>0</v>
      </c>
    </row>
    <row r="66" spans="1:22" x14ac:dyDescent="0.3">
      <c r="A66" s="418" t="s">
        <v>193</v>
      </c>
      <c r="B66" s="435" t="s">
        <v>194</v>
      </c>
      <c r="C66" s="418" t="s">
        <v>195</v>
      </c>
      <c r="D66" s="175">
        <v>0</v>
      </c>
      <c r="E66" s="417">
        <f t="shared" si="0"/>
        <v>0</v>
      </c>
      <c r="F66" s="175">
        <v>0</v>
      </c>
      <c r="G66" s="175">
        <v>0</v>
      </c>
      <c r="H66" s="175">
        <v>0</v>
      </c>
      <c r="I66" s="175">
        <v>0</v>
      </c>
      <c r="J66" s="175">
        <v>0</v>
      </c>
      <c r="K66" s="175">
        <v>0</v>
      </c>
      <c r="L66" s="175">
        <v>0</v>
      </c>
      <c r="M66" s="175">
        <v>0</v>
      </c>
      <c r="N66" s="175">
        <v>0</v>
      </c>
      <c r="O66" s="175">
        <v>0</v>
      </c>
      <c r="P66" s="175">
        <v>0</v>
      </c>
      <c r="Q66" s="175">
        <v>0</v>
      </c>
      <c r="R66" s="175">
        <v>0</v>
      </c>
      <c r="S66" s="175">
        <v>0</v>
      </c>
      <c r="T66" s="175">
        <v>0</v>
      </c>
      <c r="U66" s="175">
        <v>0</v>
      </c>
      <c r="V66" s="175">
        <v>0</v>
      </c>
    </row>
    <row r="67" spans="1:22" x14ac:dyDescent="0.3">
      <c r="A67" s="418" t="s">
        <v>196</v>
      </c>
      <c r="B67" s="422" t="s">
        <v>197</v>
      </c>
      <c r="C67" s="418" t="s">
        <v>198</v>
      </c>
      <c r="D67" s="175">
        <v>36.135220000000004</v>
      </c>
      <c r="E67" s="417">
        <f>D67/($D$7+$D$21+$D$63)*100</f>
        <v>7.6714059778223417E-2</v>
      </c>
      <c r="F67" s="178">
        <v>0</v>
      </c>
      <c r="G67" s="178">
        <v>0</v>
      </c>
      <c r="H67" s="178">
        <v>19.442260000000001</v>
      </c>
      <c r="I67" s="178">
        <v>0</v>
      </c>
      <c r="J67" s="178">
        <v>1.97166</v>
      </c>
      <c r="K67" s="178">
        <v>0</v>
      </c>
      <c r="L67" s="179">
        <v>0</v>
      </c>
      <c r="M67" s="179">
        <v>0</v>
      </c>
      <c r="N67" s="179">
        <v>0</v>
      </c>
      <c r="O67" s="179">
        <v>0</v>
      </c>
      <c r="P67" s="179">
        <v>0</v>
      </c>
      <c r="Q67" s="179">
        <v>0</v>
      </c>
      <c r="R67" s="179">
        <v>14.721299999999999</v>
      </c>
      <c r="S67" s="179">
        <v>0</v>
      </c>
      <c r="T67" s="179">
        <v>0</v>
      </c>
      <c r="U67" s="179">
        <v>0</v>
      </c>
      <c r="V67" s="179">
        <v>0</v>
      </c>
    </row>
    <row r="68" spans="1:22" x14ac:dyDescent="0.3">
      <c r="A68" s="418" t="s">
        <v>199</v>
      </c>
      <c r="B68" s="422" t="s">
        <v>200</v>
      </c>
      <c r="C68" s="418" t="s">
        <v>201</v>
      </c>
      <c r="D68" s="175">
        <v>0</v>
      </c>
      <c r="E68" s="417">
        <f t="shared" si="0"/>
        <v>0</v>
      </c>
      <c r="F68" s="175">
        <v>0</v>
      </c>
      <c r="G68" s="175">
        <v>0</v>
      </c>
      <c r="H68" s="175">
        <v>0</v>
      </c>
      <c r="I68" s="175">
        <v>0</v>
      </c>
      <c r="J68" s="175">
        <v>0</v>
      </c>
      <c r="K68" s="175">
        <v>0</v>
      </c>
      <c r="L68" s="175">
        <v>0</v>
      </c>
      <c r="M68" s="175">
        <v>0</v>
      </c>
      <c r="N68" s="175">
        <v>0</v>
      </c>
      <c r="O68" s="175">
        <v>0</v>
      </c>
      <c r="P68" s="175">
        <v>0</v>
      </c>
      <c r="Q68" s="175">
        <v>0</v>
      </c>
      <c r="R68" s="175">
        <v>0</v>
      </c>
      <c r="S68" s="175">
        <v>0</v>
      </c>
      <c r="T68" s="175">
        <v>0</v>
      </c>
      <c r="U68" s="175">
        <v>0</v>
      </c>
      <c r="V68" s="175">
        <v>0</v>
      </c>
    </row>
    <row r="69" spans="1:22" s="434" customFormat="1" x14ac:dyDescent="0.3">
      <c r="A69" s="425">
        <v>4</v>
      </c>
      <c r="B69" s="433" t="s">
        <v>202</v>
      </c>
      <c r="C69" s="412"/>
      <c r="D69" s="175">
        <v>0</v>
      </c>
      <c r="E69" s="417">
        <f t="shared" si="0"/>
        <v>0</v>
      </c>
      <c r="F69" s="175">
        <v>0</v>
      </c>
      <c r="G69" s="175">
        <v>0</v>
      </c>
      <c r="H69" s="175">
        <v>0</v>
      </c>
      <c r="I69" s="175">
        <v>0</v>
      </c>
      <c r="J69" s="175">
        <v>0</v>
      </c>
      <c r="K69" s="175">
        <v>0</v>
      </c>
      <c r="L69" s="175">
        <v>0</v>
      </c>
      <c r="M69" s="175">
        <v>0</v>
      </c>
      <c r="N69" s="175">
        <v>0</v>
      </c>
      <c r="O69" s="175">
        <v>0</v>
      </c>
      <c r="P69" s="175">
        <v>0</v>
      </c>
      <c r="Q69" s="175">
        <v>0</v>
      </c>
      <c r="R69" s="175">
        <v>0</v>
      </c>
      <c r="S69" s="175">
        <v>0</v>
      </c>
      <c r="T69" s="175">
        <v>0</v>
      </c>
      <c r="U69" s="175">
        <v>0</v>
      </c>
      <c r="V69" s="175">
        <v>0</v>
      </c>
    </row>
    <row r="70" spans="1:22" x14ac:dyDescent="0.3">
      <c r="A70" s="561" t="s">
        <v>203</v>
      </c>
      <c r="B70" s="561"/>
      <c r="C70" s="561"/>
      <c r="D70" s="561"/>
      <c r="E70" s="561"/>
      <c r="F70" s="562"/>
      <c r="G70" s="562"/>
      <c r="H70" s="562"/>
      <c r="I70" s="562"/>
      <c r="J70" s="562"/>
      <c r="K70" s="562"/>
    </row>
  </sheetData>
  <mergeCells count="9">
    <mergeCell ref="A2:V2"/>
    <mergeCell ref="A70:K70"/>
    <mergeCell ref="G3:H3"/>
    <mergeCell ref="A4:A5"/>
    <mergeCell ref="B4:B5"/>
    <mergeCell ref="C4:C5"/>
    <mergeCell ref="D4:D5"/>
    <mergeCell ref="E4:E5"/>
    <mergeCell ref="F4:V4"/>
  </mergeCells>
  <pageMargins left="0.2" right="0.25" top="0.22" bottom="0.23" header="0.2" footer="0.2"/>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Zeros="0" topLeftCell="A50" workbookViewId="0">
      <selection activeCell="A4" sqref="A4:F69"/>
    </sheetView>
  </sheetViews>
  <sheetFormatPr defaultColWidth="9.109375" defaultRowHeight="13.2" x14ac:dyDescent="0.3"/>
  <cols>
    <col min="1" max="1" width="8.6640625" style="12" customWidth="1"/>
    <col min="2" max="2" width="56.21875" style="12" customWidth="1"/>
    <col min="3" max="3" width="13.33203125" style="14" customWidth="1"/>
    <col min="4" max="4" width="17.109375" style="14" customWidth="1"/>
    <col min="5" max="5" width="14.33203125" style="12" customWidth="1"/>
    <col min="6" max="6" width="23.109375" style="12" customWidth="1"/>
    <col min="7" max="16384" width="9.109375" style="12"/>
  </cols>
  <sheetData>
    <row r="1" spans="1:10" ht="15.6" x14ac:dyDescent="0.3">
      <c r="A1" s="570" t="s">
        <v>4</v>
      </c>
      <c r="B1" s="570"/>
      <c r="C1" s="10"/>
      <c r="D1" s="10"/>
      <c r="E1" s="11"/>
      <c r="F1" s="11"/>
    </row>
    <row r="2" spans="1:10" s="13" customFormat="1" ht="23.4" customHeight="1" x14ac:dyDescent="0.3">
      <c r="A2" s="571" t="s">
        <v>351</v>
      </c>
      <c r="B2" s="571"/>
      <c r="C2" s="571"/>
      <c r="D2" s="571"/>
      <c r="E2" s="571"/>
      <c r="F2" s="571"/>
    </row>
    <row r="3" spans="1:10" s="13" customFormat="1" ht="22.2" customHeight="1" x14ac:dyDescent="0.3">
      <c r="A3" s="572" t="s">
        <v>204</v>
      </c>
      <c r="B3" s="572"/>
      <c r="C3" s="572"/>
      <c r="D3" s="572"/>
      <c r="E3" s="572"/>
      <c r="F3" s="572"/>
    </row>
    <row r="4" spans="1:10" s="14" customFormat="1" ht="15.6" x14ac:dyDescent="0.3">
      <c r="A4" s="573" t="s">
        <v>0</v>
      </c>
      <c r="B4" s="574" t="s">
        <v>17</v>
      </c>
      <c r="C4" s="574" t="s">
        <v>18</v>
      </c>
      <c r="D4" s="574" t="s">
        <v>205</v>
      </c>
      <c r="E4" s="574" t="s">
        <v>206</v>
      </c>
      <c r="F4" s="574"/>
    </row>
    <row r="5" spans="1:10" s="14" customFormat="1" ht="15.6" x14ac:dyDescent="0.3">
      <c r="A5" s="573"/>
      <c r="B5" s="574"/>
      <c r="C5" s="574"/>
      <c r="D5" s="574"/>
      <c r="E5" s="15" t="s">
        <v>207</v>
      </c>
      <c r="F5" s="15" t="s">
        <v>208</v>
      </c>
    </row>
    <row r="6" spans="1:10" x14ac:dyDescent="0.3">
      <c r="A6" s="16">
        <v>-1</v>
      </c>
      <c r="B6" s="16">
        <v>-2</v>
      </c>
      <c r="C6" s="16">
        <v>-3</v>
      </c>
      <c r="D6" s="16">
        <v>-4</v>
      </c>
      <c r="E6" s="16">
        <v>-5</v>
      </c>
      <c r="F6" s="16" t="s">
        <v>209</v>
      </c>
    </row>
    <row r="7" spans="1:10" s="13" customFormat="1" ht="15.6" x14ac:dyDescent="0.3">
      <c r="A7" s="17">
        <v>1</v>
      </c>
      <c r="B7" s="18" t="s">
        <v>22</v>
      </c>
      <c r="C7" s="19" t="s">
        <v>23</v>
      </c>
      <c r="D7" s="44">
        <v>41369.91406100001</v>
      </c>
      <c r="E7" s="44">
        <v>41245.494655000002</v>
      </c>
      <c r="F7" s="45">
        <f>E7-D7</f>
        <v>-124.41940600000817</v>
      </c>
    </row>
    <row r="8" spans="1:10" ht="15.6" x14ac:dyDescent="0.3">
      <c r="A8" s="20" t="s">
        <v>24</v>
      </c>
      <c r="B8" s="21" t="s">
        <v>25</v>
      </c>
      <c r="C8" s="22" t="s">
        <v>26</v>
      </c>
      <c r="D8" s="46">
        <v>38880.26339800001</v>
      </c>
      <c r="E8" s="46">
        <v>38763.113936999995</v>
      </c>
      <c r="F8" s="47">
        <f t="shared" ref="F8:F69" si="0">E8-D8</f>
        <v>-117.14946100001544</v>
      </c>
    </row>
    <row r="9" spans="1:10" ht="15.6" x14ac:dyDescent="0.3">
      <c r="A9" s="3" t="s">
        <v>27</v>
      </c>
      <c r="B9" s="23" t="s">
        <v>28</v>
      </c>
      <c r="C9" s="3" t="s">
        <v>29</v>
      </c>
      <c r="D9" s="46">
        <v>38880.26339800001</v>
      </c>
      <c r="E9" s="46">
        <v>38763.113936999995</v>
      </c>
      <c r="F9" s="47">
        <f t="shared" si="0"/>
        <v>-117.14946100001544</v>
      </c>
    </row>
    <row r="10" spans="1:10" s="24" customFormat="1" ht="15.6" x14ac:dyDescent="0.3">
      <c r="A10" s="3" t="s">
        <v>30</v>
      </c>
      <c r="B10" s="23" t="s">
        <v>31</v>
      </c>
      <c r="C10" s="3" t="s">
        <v>32</v>
      </c>
      <c r="D10" s="46"/>
      <c r="E10" s="46">
        <v>0</v>
      </c>
      <c r="F10" s="47">
        <f>E10-D10</f>
        <v>0</v>
      </c>
      <c r="J10" s="25"/>
    </row>
    <row r="11" spans="1:10" ht="15.6" x14ac:dyDescent="0.3">
      <c r="A11" s="3" t="s">
        <v>33</v>
      </c>
      <c r="B11" s="23" t="s">
        <v>34</v>
      </c>
      <c r="C11" s="3" t="s">
        <v>35</v>
      </c>
      <c r="D11" s="46">
        <v>132.85663</v>
      </c>
      <c r="E11" s="46">
        <v>132.374774</v>
      </c>
      <c r="F11" s="47">
        <f>E11-D11</f>
        <v>-0.4818559999999934</v>
      </c>
    </row>
    <row r="12" spans="1:10" ht="15.6" x14ac:dyDescent="0.3">
      <c r="A12" s="3" t="s">
        <v>36</v>
      </c>
      <c r="B12" s="23" t="s">
        <v>37</v>
      </c>
      <c r="C12" s="3" t="s">
        <v>38</v>
      </c>
      <c r="D12" s="46">
        <v>1546.6059929999999</v>
      </c>
      <c r="E12" s="46">
        <v>1542.4288199999999</v>
      </c>
      <c r="F12" s="47">
        <f>E12-D12</f>
        <v>-4.1771730000000389</v>
      </c>
    </row>
    <row r="13" spans="1:10" ht="15.6" x14ac:dyDescent="0.3">
      <c r="A13" s="3" t="s">
        <v>39</v>
      </c>
      <c r="B13" s="23" t="s">
        <v>40</v>
      </c>
      <c r="C13" s="3" t="s">
        <v>41</v>
      </c>
      <c r="D13" s="46">
        <v>130.97587999999999</v>
      </c>
      <c r="E13" s="46">
        <v>130.97587999999999</v>
      </c>
      <c r="F13" s="47">
        <f t="shared" si="0"/>
        <v>0</v>
      </c>
    </row>
    <row r="14" spans="1:10" ht="15.6" x14ac:dyDescent="0.3">
      <c r="A14" s="3" t="s">
        <v>42</v>
      </c>
      <c r="B14" s="4" t="s">
        <v>43</v>
      </c>
      <c r="C14" s="3" t="s">
        <v>44</v>
      </c>
      <c r="D14" s="46">
        <v>51.889099999999999</v>
      </c>
      <c r="E14" s="46">
        <v>51.889099999999999</v>
      </c>
      <c r="F14" s="47">
        <f t="shared" si="0"/>
        <v>0</v>
      </c>
    </row>
    <row r="15" spans="1:10" ht="15.6" x14ac:dyDescent="0.3">
      <c r="A15" s="26" t="s">
        <v>45</v>
      </c>
      <c r="B15" s="27" t="s">
        <v>46</v>
      </c>
      <c r="C15" s="26" t="s">
        <v>47</v>
      </c>
      <c r="D15" s="46"/>
      <c r="E15" s="46">
        <v>0</v>
      </c>
      <c r="F15" s="47">
        <f t="shared" si="0"/>
        <v>0</v>
      </c>
    </row>
    <row r="16" spans="1:10" ht="15.6" x14ac:dyDescent="0.3">
      <c r="A16" s="28"/>
      <c r="B16" s="29" t="s">
        <v>48</v>
      </c>
      <c r="C16" s="28" t="s">
        <v>49</v>
      </c>
      <c r="D16" s="46"/>
      <c r="E16" s="46">
        <v>0</v>
      </c>
      <c r="F16" s="47">
        <f t="shared" si="0"/>
        <v>0</v>
      </c>
    </row>
    <row r="17" spans="1:6" ht="15.6" x14ac:dyDescent="0.3">
      <c r="A17" s="3" t="s">
        <v>50</v>
      </c>
      <c r="B17" s="4" t="s">
        <v>51</v>
      </c>
      <c r="C17" s="3" t="s">
        <v>52</v>
      </c>
      <c r="D17" s="46">
        <v>516.02992000000006</v>
      </c>
      <c r="E17" s="46">
        <v>513.41889399999991</v>
      </c>
      <c r="F17" s="47">
        <f t="shared" si="0"/>
        <v>-2.6110260000001517</v>
      </c>
    </row>
    <row r="18" spans="1:6" ht="15.6" x14ac:dyDescent="0.3">
      <c r="A18" s="3" t="s">
        <v>53</v>
      </c>
      <c r="B18" s="23" t="s">
        <v>54</v>
      </c>
      <c r="C18" s="3" t="s">
        <v>55</v>
      </c>
      <c r="D18" s="46">
        <v>108.74</v>
      </c>
      <c r="E18" s="46">
        <v>108.74</v>
      </c>
      <c r="F18" s="47">
        <f t="shared" si="0"/>
        <v>0</v>
      </c>
    </row>
    <row r="19" spans="1:6" s="13" customFormat="1" ht="15.6" x14ac:dyDescent="0.3">
      <c r="A19" s="3" t="s">
        <v>56</v>
      </c>
      <c r="B19" s="23" t="s">
        <v>57</v>
      </c>
      <c r="C19" s="3" t="s">
        <v>58</v>
      </c>
      <c r="D19" s="46">
        <v>0</v>
      </c>
      <c r="E19" s="46">
        <v>0</v>
      </c>
      <c r="F19" s="47">
        <f t="shared" si="0"/>
        <v>0</v>
      </c>
    </row>
    <row r="20" spans="1:6" ht="15.6" x14ac:dyDescent="0.3">
      <c r="A20" s="3" t="s">
        <v>59</v>
      </c>
      <c r="B20" s="23" t="s">
        <v>60</v>
      </c>
      <c r="C20" s="3" t="s">
        <v>61</v>
      </c>
      <c r="D20" s="46">
        <f>111.29318-D18</f>
        <v>2.5531800000000118</v>
      </c>
      <c r="E20" s="46">
        <f>111.29318-E18</f>
        <v>2.5531800000000118</v>
      </c>
      <c r="F20" s="47">
        <f t="shared" si="0"/>
        <v>0</v>
      </c>
    </row>
    <row r="21" spans="1:6" ht="15.6" x14ac:dyDescent="0.3">
      <c r="A21" s="2">
        <v>2</v>
      </c>
      <c r="B21" s="30" t="s">
        <v>62</v>
      </c>
      <c r="C21" s="2" t="s">
        <v>63</v>
      </c>
      <c r="D21" s="44">
        <v>5697.7310070000003</v>
      </c>
      <c r="E21" s="44">
        <v>5822.1475869999995</v>
      </c>
      <c r="F21" s="45">
        <f t="shared" si="0"/>
        <v>124.41657999999916</v>
      </c>
    </row>
    <row r="22" spans="1:6" ht="15.6" x14ac:dyDescent="0.3">
      <c r="A22" s="3" t="s">
        <v>64</v>
      </c>
      <c r="B22" s="4" t="s">
        <v>65</v>
      </c>
      <c r="C22" s="3" t="s">
        <v>66</v>
      </c>
      <c r="D22" s="46">
        <v>1075.1980800000001</v>
      </c>
      <c r="E22" s="46">
        <v>1081.7542989999999</v>
      </c>
      <c r="F22" s="47">
        <f t="shared" si="0"/>
        <v>6.5562189999998282</v>
      </c>
    </row>
    <row r="23" spans="1:6" s="13" customFormat="1" ht="15.6" x14ac:dyDescent="0.3">
      <c r="A23" s="3" t="s">
        <v>67</v>
      </c>
      <c r="B23" s="4" t="s">
        <v>68</v>
      </c>
      <c r="C23" s="3" t="s">
        <v>69</v>
      </c>
      <c r="D23" s="46">
        <v>238.678335</v>
      </c>
      <c r="E23" s="46">
        <v>243.53979099999998</v>
      </c>
      <c r="F23" s="47">
        <f t="shared" si="0"/>
        <v>4.8614559999999756</v>
      </c>
    </row>
    <row r="24" spans="1:6" ht="15.6" x14ac:dyDescent="0.3">
      <c r="A24" s="3" t="s">
        <v>70</v>
      </c>
      <c r="B24" s="4" t="s">
        <v>71</v>
      </c>
      <c r="C24" s="3" t="s">
        <v>72</v>
      </c>
      <c r="D24" s="46">
        <v>18.769289999999998</v>
      </c>
      <c r="E24" s="46">
        <v>18.76925</v>
      </c>
      <c r="F24" s="47"/>
    </row>
    <row r="25" spans="1:6" ht="15.6" x14ac:dyDescent="0.3">
      <c r="A25" s="3" t="s">
        <v>64</v>
      </c>
      <c r="B25" s="4" t="s">
        <v>74</v>
      </c>
      <c r="C25" s="3" t="s">
        <v>75</v>
      </c>
      <c r="D25" s="46">
        <v>21.954479999999997</v>
      </c>
      <c r="E25" s="46">
        <v>134.62164000000001</v>
      </c>
      <c r="F25" s="47">
        <f t="shared" si="0"/>
        <v>112.66716000000002</v>
      </c>
    </row>
    <row r="26" spans="1:6" ht="15.6" x14ac:dyDescent="0.3">
      <c r="A26" s="3" t="s">
        <v>67</v>
      </c>
      <c r="B26" s="4" t="s">
        <v>77</v>
      </c>
      <c r="C26" s="3" t="s">
        <v>78</v>
      </c>
      <c r="D26" s="46">
        <v>15.434229999999999</v>
      </c>
      <c r="E26" s="46">
        <v>15.43421</v>
      </c>
      <c r="F26" s="47"/>
    </row>
    <row r="27" spans="1:6" ht="15.6" x14ac:dyDescent="0.3">
      <c r="A27" s="3" t="s">
        <v>79</v>
      </c>
      <c r="B27" s="4" t="s">
        <v>80</v>
      </c>
      <c r="C27" s="3" t="s">
        <v>81</v>
      </c>
      <c r="D27" s="46">
        <f>SUM(D28:D37)</f>
        <v>73.22587</v>
      </c>
      <c r="E27" s="46">
        <v>73.604552000000012</v>
      </c>
      <c r="F27" s="47">
        <f t="shared" si="0"/>
        <v>0.37868200000001195</v>
      </c>
    </row>
    <row r="28" spans="1:6" ht="15.6" x14ac:dyDescent="0.3">
      <c r="A28" s="3" t="s">
        <v>82</v>
      </c>
      <c r="B28" s="4" t="s">
        <v>83</v>
      </c>
      <c r="C28" s="3" t="s">
        <v>84</v>
      </c>
      <c r="D28" s="46">
        <v>2.54922</v>
      </c>
      <c r="E28" s="46">
        <v>2.5491199999999998</v>
      </c>
      <c r="F28" s="47"/>
    </row>
    <row r="29" spans="1:6" ht="15.6" x14ac:dyDescent="0.3">
      <c r="A29" s="3" t="s">
        <v>85</v>
      </c>
      <c r="B29" s="4" t="s">
        <v>86</v>
      </c>
      <c r="C29" s="3" t="s">
        <v>87</v>
      </c>
      <c r="D29" s="46">
        <v>2.5792000000000002</v>
      </c>
      <c r="E29" s="46">
        <v>2.5792000000000002</v>
      </c>
      <c r="F29" s="47">
        <f t="shared" si="0"/>
        <v>0</v>
      </c>
    </row>
    <row r="30" spans="1:6" ht="15.6" x14ac:dyDescent="0.3">
      <c r="A30" s="3" t="s">
        <v>88</v>
      </c>
      <c r="B30" s="4" t="s">
        <v>89</v>
      </c>
      <c r="C30" s="3" t="s">
        <v>90</v>
      </c>
      <c r="D30" s="46">
        <v>7.3610500000000005</v>
      </c>
      <c r="E30" s="46">
        <v>7.3609299999999998</v>
      </c>
      <c r="F30" s="47"/>
    </row>
    <row r="31" spans="1:6" s="24" customFormat="1" ht="15.6" x14ac:dyDescent="0.3">
      <c r="A31" s="3" t="s">
        <v>91</v>
      </c>
      <c r="B31" s="23" t="s">
        <v>92</v>
      </c>
      <c r="C31" s="3" t="s">
        <v>93</v>
      </c>
      <c r="D31" s="46">
        <v>55.497979999999998</v>
      </c>
      <c r="E31" s="46">
        <v>55.877042000000003</v>
      </c>
      <c r="F31" s="47">
        <f t="shared" si="0"/>
        <v>0.37906200000000467</v>
      </c>
    </row>
    <row r="32" spans="1:6" s="24" customFormat="1" ht="15.6" x14ac:dyDescent="0.3">
      <c r="A32" s="3" t="s">
        <v>94</v>
      </c>
      <c r="B32" s="23" t="s">
        <v>95</v>
      </c>
      <c r="C32" s="3" t="s">
        <v>96</v>
      </c>
      <c r="D32" s="46">
        <v>5.1353200000000001</v>
      </c>
      <c r="E32" s="46">
        <v>5.0351600000000003</v>
      </c>
      <c r="F32" s="47">
        <f t="shared" si="0"/>
        <v>-0.1001599999999998</v>
      </c>
    </row>
    <row r="33" spans="1:8" ht="15.6" x14ac:dyDescent="0.3">
      <c r="A33" s="3" t="s">
        <v>97</v>
      </c>
      <c r="B33" s="23" t="s">
        <v>98</v>
      </c>
      <c r="C33" s="3" t="s">
        <v>99</v>
      </c>
      <c r="D33" s="46"/>
      <c r="E33" s="46">
        <v>0</v>
      </c>
      <c r="F33" s="47">
        <f t="shared" si="0"/>
        <v>0</v>
      </c>
    </row>
    <row r="34" spans="1:8" ht="15.6" x14ac:dyDescent="0.3">
      <c r="A34" s="3" t="s">
        <v>100</v>
      </c>
      <c r="B34" s="23" t="s">
        <v>101</v>
      </c>
      <c r="C34" s="3" t="s">
        <v>102</v>
      </c>
      <c r="D34" s="46"/>
      <c r="E34" s="46">
        <v>0</v>
      </c>
      <c r="F34" s="47">
        <f t="shared" si="0"/>
        <v>0</v>
      </c>
    </row>
    <row r="35" spans="1:8" ht="15.6" x14ac:dyDescent="0.3">
      <c r="A35" s="3" t="s">
        <v>103</v>
      </c>
      <c r="B35" s="23" t="s">
        <v>104</v>
      </c>
      <c r="C35" s="3" t="s">
        <v>105</v>
      </c>
      <c r="D35" s="46"/>
      <c r="E35" s="46">
        <v>0</v>
      </c>
      <c r="F35" s="47">
        <f t="shared" si="0"/>
        <v>0</v>
      </c>
    </row>
    <row r="36" spans="1:8" ht="15.6" x14ac:dyDescent="0.3">
      <c r="A36" s="3" t="s">
        <v>106</v>
      </c>
      <c r="B36" s="23" t="s">
        <v>107</v>
      </c>
      <c r="C36" s="3" t="s">
        <v>108</v>
      </c>
      <c r="D36" s="46"/>
      <c r="E36" s="46">
        <v>0</v>
      </c>
      <c r="F36" s="47">
        <f t="shared" si="0"/>
        <v>0</v>
      </c>
    </row>
    <row r="37" spans="1:8" ht="15.6" x14ac:dyDescent="0.3">
      <c r="A37" s="3" t="s">
        <v>109</v>
      </c>
      <c r="B37" s="23" t="s">
        <v>110</v>
      </c>
      <c r="C37" s="3" t="s">
        <v>111</v>
      </c>
      <c r="D37" s="46">
        <v>0.1031</v>
      </c>
      <c r="E37" s="46">
        <v>0.2031</v>
      </c>
      <c r="F37" s="47">
        <f t="shared" si="0"/>
        <v>0.1</v>
      </c>
    </row>
    <row r="38" spans="1:8" ht="15.6" x14ac:dyDescent="0.3">
      <c r="A38" s="3" t="s">
        <v>112</v>
      </c>
      <c r="B38" s="23" t="s">
        <v>113</v>
      </c>
      <c r="C38" s="3" t="s">
        <v>114</v>
      </c>
      <c r="D38" s="46">
        <f>SUM(D39:D44)</f>
        <v>138.07208500000002</v>
      </c>
      <c r="E38" s="46">
        <v>137.28759100000002</v>
      </c>
      <c r="F38" s="47">
        <f t="shared" si="0"/>
        <v>-0.78449399999999514</v>
      </c>
    </row>
    <row r="39" spans="1:8" ht="15.6" x14ac:dyDescent="0.3">
      <c r="A39" s="3" t="s">
        <v>115</v>
      </c>
      <c r="B39" s="23" t="s">
        <v>116</v>
      </c>
      <c r="C39" s="3" t="s">
        <v>117</v>
      </c>
      <c r="D39" s="46"/>
      <c r="E39" s="46">
        <v>0</v>
      </c>
      <c r="F39" s="47">
        <f t="shared" si="0"/>
        <v>0</v>
      </c>
    </row>
    <row r="40" spans="1:8" ht="15.6" x14ac:dyDescent="0.3">
      <c r="A40" s="3" t="s">
        <v>118</v>
      </c>
      <c r="B40" s="23" t="s">
        <v>119</v>
      </c>
      <c r="C40" s="3" t="s">
        <v>120</v>
      </c>
      <c r="D40" s="46">
        <v>29.197700000000001</v>
      </c>
      <c r="E40" s="46">
        <v>29.19736</v>
      </c>
      <c r="F40" s="47">
        <f t="shared" si="0"/>
        <v>-3.4000000000133923E-4</v>
      </c>
    </row>
    <row r="41" spans="1:8" ht="15.6" x14ac:dyDescent="0.3">
      <c r="A41" s="3" t="s">
        <v>121</v>
      </c>
      <c r="B41" s="4" t="s">
        <v>122</v>
      </c>
      <c r="C41" s="3" t="s">
        <v>123</v>
      </c>
      <c r="D41" s="46"/>
      <c r="E41" s="46">
        <v>0</v>
      </c>
      <c r="F41" s="47">
        <f t="shared" si="0"/>
        <v>0</v>
      </c>
    </row>
    <row r="42" spans="1:8" ht="15.6" x14ac:dyDescent="0.3">
      <c r="A42" s="3" t="s">
        <v>124</v>
      </c>
      <c r="B42" s="23" t="s">
        <v>125</v>
      </c>
      <c r="C42" s="3" t="s">
        <v>126</v>
      </c>
      <c r="D42" s="46">
        <v>18.471554999999999</v>
      </c>
      <c r="E42" s="46">
        <v>18.71414</v>
      </c>
      <c r="F42" s="47">
        <f t="shared" si="0"/>
        <v>0.24258500000000183</v>
      </c>
    </row>
    <row r="43" spans="1:8" s="24" customFormat="1" ht="15.6" x14ac:dyDescent="0.3">
      <c r="A43" s="3" t="s">
        <v>127</v>
      </c>
      <c r="B43" s="23" t="s">
        <v>128</v>
      </c>
      <c r="C43" s="3" t="s">
        <v>129</v>
      </c>
      <c r="D43" s="46">
        <v>89.504780000000011</v>
      </c>
      <c r="E43" s="46">
        <v>88.478041000000005</v>
      </c>
      <c r="F43" s="47">
        <f t="shared" si="0"/>
        <v>-1.0267390000000063</v>
      </c>
      <c r="H43" s="180"/>
    </row>
    <row r="44" spans="1:8" s="24" customFormat="1" ht="15.6" x14ac:dyDescent="0.3">
      <c r="A44" s="20" t="s">
        <v>130</v>
      </c>
      <c r="B44" s="5" t="s">
        <v>131</v>
      </c>
      <c r="C44" s="20" t="s">
        <v>132</v>
      </c>
      <c r="D44" s="46">
        <v>0.89805000000000001</v>
      </c>
      <c r="E44" s="46">
        <v>0.89805000000000001</v>
      </c>
      <c r="F44" s="47">
        <f t="shared" si="0"/>
        <v>0</v>
      </c>
    </row>
    <row r="45" spans="1:8" s="24" customFormat="1" ht="15.6" x14ac:dyDescent="0.3">
      <c r="A45" s="20" t="s">
        <v>133</v>
      </c>
      <c r="B45" s="5" t="s">
        <v>134</v>
      </c>
      <c r="C45" s="20" t="s">
        <v>135</v>
      </c>
      <c r="D45" s="46">
        <f>SUM(D46:D55)</f>
        <v>3006.9478980000008</v>
      </c>
      <c r="E45" s="46">
        <v>3007.1557520000001</v>
      </c>
      <c r="F45" s="47">
        <f t="shared" si="0"/>
        <v>0.20785399999931542</v>
      </c>
    </row>
    <row r="46" spans="1:8" ht="15.6" x14ac:dyDescent="0.3">
      <c r="A46" s="20" t="s">
        <v>136</v>
      </c>
      <c r="B46" s="5" t="s">
        <v>137</v>
      </c>
      <c r="C46" s="20" t="s">
        <v>138</v>
      </c>
      <c r="D46" s="46">
        <v>1453.5907669999999</v>
      </c>
      <c r="E46" s="46">
        <v>1458.0737119999999</v>
      </c>
      <c r="F46" s="47">
        <f t="shared" si="0"/>
        <v>4.4829449999999724</v>
      </c>
    </row>
    <row r="47" spans="1:8" ht="15.6" x14ac:dyDescent="0.3">
      <c r="A47" s="20" t="s">
        <v>139</v>
      </c>
      <c r="B47" s="5" t="s">
        <v>140</v>
      </c>
      <c r="C47" s="20" t="s">
        <v>141</v>
      </c>
      <c r="D47" s="46">
        <f>1523.747851-D48</f>
        <v>1521.557851</v>
      </c>
      <c r="E47" s="46">
        <v>1514.9870979999998</v>
      </c>
      <c r="F47" s="47">
        <f t="shared" si="0"/>
        <v>-6.5707530000001952</v>
      </c>
    </row>
    <row r="48" spans="1:8" ht="15.6" x14ac:dyDescent="0.3">
      <c r="A48" s="20" t="s">
        <v>142</v>
      </c>
      <c r="B48" s="5" t="s">
        <v>143</v>
      </c>
      <c r="C48" s="20" t="s">
        <v>144</v>
      </c>
      <c r="D48" s="46">
        <v>2.19</v>
      </c>
      <c r="E48" s="46">
        <v>2.19</v>
      </c>
      <c r="F48" s="47">
        <f t="shared" si="0"/>
        <v>0</v>
      </c>
    </row>
    <row r="49" spans="1:6" ht="15.6" x14ac:dyDescent="0.3">
      <c r="A49" s="20" t="s">
        <v>145</v>
      </c>
      <c r="B49" s="5" t="s">
        <v>146</v>
      </c>
      <c r="C49" s="20" t="s">
        <v>147</v>
      </c>
      <c r="D49" s="46"/>
      <c r="E49" s="46">
        <v>0</v>
      </c>
      <c r="F49" s="47">
        <f t="shared" si="0"/>
        <v>0</v>
      </c>
    </row>
    <row r="50" spans="1:6" ht="31.2" x14ac:dyDescent="0.3">
      <c r="A50" s="20" t="s">
        <v>148</v>
      </c>
      <c r="B50" s="5" t="s">
        <v>149</v>
      </c>
      <c r="C50" s="20" t="s">
        <v>150</v>
      </c>
      <c r="D50" s="46">
        <v>14.161390000000001</v>
      </c>
      <c r="E50" s="46">
        <v>14.16137</v>
      </c>
      <c r="F50" s="47"/>
    </row>
    <row r="51" spans="1:6" ht="15.6" x14ac:dyDescent="0.3">
      <c r="A51" s="20" t="s">
        <v>151</v>
      </c>
      <c r="B51" s="5" t="s">
        <v>152</v>
      </c>
      <c r="C51" s="20" t="s">
        <v>153</v>
      </c>
      <c r="D51" s="46">
        <v>2.4908999999999999</v>
      </c>
      <c r="E51" s="46">
        <v>2.5801480000000003</v>
      </c>
      <c r="F51" s="47">
        <f t="shared" si="0"/>
        <v>8.9248000000000438E-2</v>
      </c>
    </row>
    <row r="52" spans="1:6" ht="15.6" x14ac:dyDescent="0.3">
      <c r="A52" s="3" t="s">
        <v>154</v>
      </c>
      <c r="B52" s="23" t="s">
        <v>155</v>
      </c>
      <c r="C52" s="3" t="s">
        <v>156</v>
      </c>
      <c r="D52" s="46">
        <v>0.78360000000000007</v>
      </c>
      <c r="E52" s="46">
        <v>0.78360000000000007</v>
      </c>
      <c r="F52" s="47">
        <f t="shared" si="0"/>
        <v>0</v>
      </c>
    </row>
    <row r="53" spans="1:6" s="24" customFormat="1" ht="31.2" x14ac:dyDescent="0.3">
      <c r="A53" s="3" t="s">
        <v>157</v>
      </c>
      <c r="B53" s="23" t="s">
        <v>158</v>
      </c>
      <c r="C53" s="3" t="s">
        <v>159</v>
      </c>
      <c r="D53" s="46">
        <v>0.38779000000000002</v>
      </c>
      <c r="E53" s="46">
        <v>0.38779000000000002</v>
      </c>
      <c r="F53" s="47">
        <f t="shared" si="0"/>
        <v>0</v>
      </c>
    </row>
    <row r="54" spans="1:6" s="13" customFormat="1" ht="15.6" x14ac:dyDescent="0.3">
      <c r="A54" s="3" t="s">
        <v>160</v>
      </c>
      <c r="B54" s="23" t="s">
        <v>161</v>
      </c>
      <c r="C54" s="3" t="s">
        <v>162</v>
      </c>
      <c r="D54" s="46">
        <v>5.9901999999999997</v>
      </c>
      <c r="E54" s="46">
        <v>6.1999900000000006</v>
      </c>
      <c r="F54" s="47">
        <f t="shared" si="0"/>
        <v>0.20979000000000081</v>
      </c>
    </row>
    <row r="55" spans="1:6" ht="15.6" x14ac:dyDescent="0.3">
      <c r="A55" s="3" t="s">
        <v>163</v>
      </c>
      <c r="B55" s="23" t="s">
        <v>164</v>
      </c>
      <c r="C55" s="3" t="s">
        <v>165</v>
      </c>
      <c r="D55" s="46">
        <v>5.7954000000000008</v>
      </c>
      <c r="E55" s="46">
        <v>7.7920439999999997</v>
      </c>
      <c r="F55" s="47">
        <f t="shared" si="0"/>
        <v>1.996643999999999</v>
      </c>
    </row>
    <row r="56" spans="1:6" ht="15.6" x14ac:dyDescent="0.3">
      <c r="A56" s="3" t="s">
        <v>166</v>
      </c>
      <c r="B56" s="23" t="s">
        <v>167</v>
      </c>
      <c r="C56" s="3" t="s">
        <v>168</v>
      </c>
      <c r="D56" s="46">
        <v>25.245329999999996</v>
      </c>
      <c r="E56" s="46">
        <v>25.797039999999996</v>
      </c>
      <c r="F56" s="47">
        <f t="shared" si="0"/>
        <v>0.55170999999999992</v>
      </c>
    </row>
    <row r="57" spans="1:6" ht="15.6" x14ac:dyDescent="0.3">
      <c r="A57" s="3" t="s">
        <v>169</v>
      </c>
      <c r="B57" s="23" t="s">
        <v>170</v>
      </c>
      <c r="C57" s="3" t="s">
        <v>171</v>
      </c>
      <c r="D57" s="46">
        <v>4.5711299999999992</v>
      </c>
      <c r="E57" s="46">
        <v>4.5711099999999991</v>
      </c>
      <c r="F57" s="47"/>
    </row>
    <row r="58" spans="1:6" ht="31.2" x14ac:dyDescent="0.3">
      <c r="A58" s="3" t="s">
        <v>172</v>
      </c>
      <c r="B58" s="23" t="s">
        <v>173</v>
      </c>
      <c r="C58" s="3" t="s">
        <v>174</v>
      </c>
      <c r="D58" s="46">
        <v>16.524560000000001</v>
      </c>
      <c r="E58" s="46">
        <v>16.510349999999999</v>
      </c>
      <c r="F58" s="47">
        <f t="shared" si="0"/>
        <v>-1.4210000000002054E-2</v>
      </c>
    </row>
    <row r="59" spans="1:6" ht="15.6" x14ac:dyDescent="0.3">
      <c r="A59" s="3" t="s">
        <v>175</v>
      </c>
      <c r="B59" s="23" t="s">
        <v>176</v>
      </c>
      <c r="C59" s="3" t="s">
        <v>177</v>
      </c>
      <c r="D59" s="46">
        <f>SUM(D60:D61)</f>
        <v>1061.1318820000001</v>
      </c>
      <c r="E59" s="46">
        <v>1061.1318820000001</v>
      </c>
      <c r="F59" s="47">
        <f t="shared" si="0"/>
        <v>0</v>
      </c>
    </row>
    <row r="60" spans="1:6" ht="15.6" x14ac:dyDescent="0.3">
      <c r="A60" s="3" t="s">
        <v>178</v>
      </c>
      <c r="B60" s="23" t="s">
        <v>179</v>
      </c>
      <c r="C60" s="3" t="s">
        <v>180</v>
      </c>
      <c r="D60" s="46">
        <v>20.026359999999997</v>
      </c>
      <c r="E60" s="46">
        <v>20.026359999999997</v>
      </c>
      <c r="F60" s="47">
        <f t="shared" si="0"/>
        <v>0</v>
      </c>
    </row>
    <row r="61" spans="1:6" ht="15.6" x14ac:dyDescent="0.3">
      <c r="A61" s="3" t="s">
        <v>181</v>
      </c>
      <c r="B61" s="23" t="s">
        <v>182</v>
      </c>
      <c r="C61" s="3" t="s">
        <v>183</v>
      </c>
      <c r="D61" s="46">
        <v>1041.1055220000001</v>
      </c>
      <c r="E61" s="46">
        <v>1041.1055220000001</v>
      </c>
      <c r="F61" s="47">
        <f t="shared" si="0"/>
        <v>0</v>
      </c>
    </row>
    <row r="62" spans="1:6" ht="15.6" x14ac:dyDescent="0.3">
      <c r="A62" s="3" t="s">
        <v>184</v>
      </c>
      <c r="B62" s="4" t="s">
        <v>185</v>
      </c>
      <c r="C62" s="3" t="s">
        <v>186</v>
      </c>
      <c r="D62" s="46">
        <v>1.9701300000000002</v>
      </c>
      <c r="E62" s="46">
        <v>1.9701200000000001</v>
      </c>
      <c r="F62" s="47"/>
    </row>
    <row r="63" spans="1:6" ht="15.6" x14ac:dyDescent="0.3">
      <c r="A63" s="2">
        <v>3</v>
      </c>
      <c r="B63" s="31" t="s">
        <v>187</v>
      </c>
      <c r="C63" s="2" t="s">
        <v>188</v>
      </c>
      <c r="D63" s="44">
        <v>36.135220000000004</v>
      </c>
      <c r="E63" s="45">
        <v>36.135220000000004</v>
      </c>
      <c r="F63" s="45">
        <f t="shared" si="0"/>
        <v>0</v>
      </c>
    </row>
    <row r="64" spans="1:6" ht="15.6" x14ac:dyDescent="0.3">
      <c r="A64" s="3"/>
      <c r="B64" s="4" t="s">
        <v>189</v>
      </c>
      <c r="C64" s="3"/>
      <c r="D64" s="46">
        <v>0</v>
      </c>
      <c r="E64" s="47"/>
      <c r="F64" s="47">
        <f t="shared" si="0"/>
        <v>0</v>
      </c>
    </row>
    <row r="65" spans="1:6" ht="15.6" x14ac:dyDescent="0.3">
      <c r="A65" s="3" t="s">
        <v>190</v>
      </c>
      <c r="B65" s="4" t="s">
        <v>191</v>
      </c>
      <c r="C65" s="3" t="s">
        <v>192</v>
      </c>
      <c r="D65" s="46"/>
      <c r="E65" s="47"/>
      <c r="F65" s="47">
        <f t="shared" si="0"/>
        <v>0</v>
      </c>
    </row>
    <row r="66" spans="1:6" ht="15.6" x14ac:dyDescent="0.3">
      <c r="A66" s="3" t="s">
        <v>193</v>
      </c>
      <c r="B66" s="32" t="s">
        <v>194</v>
      </c>
      <c r="C66" s="3" t="s">
        <v>195</v>
      </c>
      <c r="D66" s="46">
        <v>0</v>
      </c>
      <c r="E66" s="47">
        <v>0</v>
      </c>
      <c r="F66" s="47">
        <f t="shared" si="0"/>
        <v>0</v>
      </c>
    </row>
    <row r="67" spans="1:6" ht="15.6" x14ac:dyDescent="0.3">
      <c r="A67" s="3" t="s">
        <v>196</v>
      </c>
      <c r="B67" s="4" t="s">
        <v>197</v>
      </c>
      <c r="C67" s="3" t="s">
        <v>198</v>
      </c>
      <c r="D67" s="46">
        <v>36.135220000000004</v>
      </c>
      <c r="E67" s="47">
        <v>36.135220000000004</v>
      </c>
      <c r="F67" s="47">
        <f t="shared" si="0"/>
        <v>0</v>
      </c>
    </row>
    <row r="68" spans="1:6" s="24" customFormat="1" ht="15.6" x14ac:dyDescent="0.3">
      <c r="A68" s="3" t="s">
        <v>199</v>
      </c>
      <c r="B68" s="4" t="s">
        <v>200</v>
      </c>
      <c r="C68" s="3" t="s">
        <v>201</v>
      </c>
      <c r="D68" s="46">
        <v>0</v>
      </c>
      <c r="E68" s="47">
        <v>0</v>
      </c>
      <c r="F68" s="47">
        <f t="shared" si="0"/>
        <v>0</v>
      </c>
    </row>
    <row r="69" spans="1:6" ht="15.6" x14ac:dyDescent="0.3">
      <c r="A69" s="2">
        <v>4</v>
      </c>
      <c r="B69" s="31" t="s">
        <v>210</v>
      </c>
      <c r="C69" s="2"/>
      <c r="D69" s="46">
        <v>0</v>
      </c>
      <c r="E69" s="45">
        <v>0</v>
      </c>
      <c r="F69" s="47">
        <f t="shared" si="0"/>
        <v>0</v>
      </c>
    </row>
    <row r="71" spans="1:6" ht="15.6" x14ac:dyDescent="0.3">
      <c r="B71" s="33"/>
      <c r="C71" s="33"/>
      <c r="D71" s="33"/>
      <c r="E71" s="33"/>
      <c r="F71" s="33"/>
    </row>
    <row r="72" spans="1:6" ht="15.6" x14ac:dyDescent="0.3">
      <c r="B72" s="34"/>
      <c r="C72" s="34"/>
      <c r="D72" s="34"/>
      <c r="E72" s="34"/>
      <c r="F72" s="34"/>
    </row>
    <row r="74" spans="1:6" ht="15.6" x14ac:dyDescent="0.3">
      <c r="B74" s="34"/>
      <c r="C74" s="34"/>
      <c r="D74" s="34"/>
      <c r="E74" s="34"/>
      <c r="F74" s="34"/>
    </row>
    <row r="76" spans="1:6" x14ac:dyDescent="0.3">
      <c r="B76" s="35"/>
      <c r="C76" s="35"/>
      <c r="D76" s="35"/>
      <c r="E76" s="35"/>
      <c r="F76" s="35"/>
    </row>
  </sheetData>
  <mergeCells count="8">
    <mergeCell ref="A1:B1"/>
    <mergeCell ref="A2:F2"/>
    <mergeCell ref="A3:F3"/>
    <mergeCell ref="A4:A5"/>
    <mergeCell ref="B4:B5"/>
    <mergeCell ref="C4:C5"/>
    <mergeCell ref="D4:D5"/>
    <mergeCell ref="E4:F4"/>
  </mergeCells>
  <pageMargins left="0.7" right="0.26" top="0.33" bottom="0.23" header="0.23" footer="0.2"/>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topLeftCell="A10" workbookViewId="0">
      <selection activeCell="J21" sqref="J21"/>
    </sheetView>
  </sheetViews>
  <sheetFormatPr defaultColWidth="9.109375" defaultRowHeight="13.2" x14ac:dyDescent="0.3"/>
  <cols>
    <col min="1" max="1" width="8.6640625" style="12" customWidth="1"/>
    <col min="2" max="2" width="54" style="12" customWidth="1"/>
    <col min="3" max="3" width="7.5546875" style="14" customWidth="1"/>
    <col min="4" max="4" width="10.88671875" style="14" customWidth="1"/>
    <col min="5" max="5" width="11.33203125" style="14" customWidth="1"/>
    <col min="6" max="6" width="12.21875" style="12" customWidth="1"/>
    <col min="7" max="7" width="14.33203125" style="12" customWidth="1"/>
    <col min="8" max="8" width="11.44140625" style="12" customWidth="1"/>
    <col min="9" max="16384" width="9.109375" style="12"/>
  </cols>
  <sheetData>
    <row r="1" spans="1:8" ht="15.6" x14ac:dyDescent="0.3">
      <c r="A1" s="570" t="s">
        <v>5</v>
      </c>
      <c r="B1" s="570"/>
      <c r="C1" s="10"/>
      <c r="D1" s="10"/>
      <c r="E1" s="10"/>
      <c r="F1" s="11"/>
      <c r="G1" s="11"/>
      <c r="H1" s="11"/>
    </row>
    <row r="2" spans="1:8" s="13" customFormat="1" ht="40.200000000000003" customHeight="1" x14ac:dyDescent="0.3">
      <c r="A2" s="576" t="s">
        <v>352</v>
      </c>
      <c r="B2" s="576"/>
      <c r="C2" s="576"/>
      <c r="D2" s="576"/>
      <c r="E2" s="576"/>
      <c r="F2" s="576"/>
      <c r="G2" s="576"/>
      <c r="H2" s="576"/>
    </row>
    <row r="3" spans="1:8" ht="15.6" x14ac:dyDescent="0.3">
      <c r="A3" s="573" t="s">
        <v>0</v>
      </c>
      <c r="B3" s="574" t="s">
        <v>17</v>
      </c>
      <c r="C3" s="574" t="s">
        <v>18</v>
      </c>
      <c r="D3" s="577" t="s">
        <v>211</v>
      </c>
      <c r="E3" s="577" t="s">
        <v>212</v>
      </c>
      <c r="F3" s="574" t="s">
        <v>213</v>
      </c>
      <c r="G3" s="574"/>
      <c r="H3" s="574"/>
    </row>
    <row r="4" spans="1:8" ht="15.6" x14ac:dyDescent="0.3">
      <c r="A4" s="573"/>
      <c r="B4" s="574"/>
      <c r="C4" s="574"/>
      <c r="D4" s="578"/>
      <c r="E4" s="578"/>
      <c r="F4" s="580" t="s">
        <v>214</v>
      </c>
      <c r="G4" s="581" t="s">
        <v>189</v>
      </c>
      <c r="H4" s="582"/>
    </row>
    <row r="5" spans="1:8" ht="62.4" x14ac:dyDescent="0.3">
      <c r="A5" s="573"/>
      <c r="B5" s="574"/>
      <c r="C5" s="574"/>
      <c r="D5" s="579"/>
      <c r="E5" s="579"/>
      <c r="F5" s="580"/>
      <c r="G5" s="36" t="s">
        <v>215</v>
      </c>
      <c r="H5" s="36" t="s">
        <v>216</v>
      </c>
    </row>
    <row r="6" spans="1:8" ht="26.4" x14ac:dyDescent="0.3">
      <c r="A6" s="16">
        <v>-1</v>
      </c>
      <c r="B6" s="16">
        <v>-2</v>
      </c>
      <c r="C6" s="16">
        <v>-3</v>
      </c>
      <c r="D6" s="16">
        <v>-4</v>
      </c>
      <c r="E6" s="16">
        <v>-5</v>
      </c>
      <c r="F6" s="16">
        <v>-6</v>
      </c>
      <c r="G6" s="16" t="s">
        <v>217</v>
      </c>
      <c r="H6" s="37" t="s">
        <v>218</v>
      </c>
    </row>
    <row r="7" spans="1:8" s="13" customFormat="1" ht="15.6" x14ac:dyDescent="0.3">
      <c r="A7" s="17">
        <v>1</v>
      </c>
      <c r="B7" s="18" t="s">
        <v>22</v>
      </c>
      <c r="C7" s="19" t="s">
        <v>23</v>
      </c>
      <c r="D7" s="38">
        <v>41369.91406100001</v>
      </c>
      <c r="E7" s="38">
        <v>40015.174061000005</v>
      </c>
      <c r="F7" s="39">
        <v>41245.494655000002</v>
      </c>
      <c r="G7" s="44">
        <f>F7-D7</f>
        <v>-124.41940600000817</v>
      </c>
      <c r="H7" s="44">
        <f>G7/(E7-D7)*100</f>
        <v>9.1840062299782748</v>
      </c>
    </row>
    <row r="8" spans="1:8" ht="15.6" x14ac:dyDescent="0.3">
      <c r="A8" s="20" t="s">
        <v>24</v>
      </c>
      <c r="B8" s="21" t="s">
        <v>25</v>
      </c>
      <c r="C8" s="22" t="s">
        <v>26</v>
      </c>
      <c r="D8" s="40">
        <v>38880.26339800001</v>
      </c>
      <c r="E8" s="181">
        <v>36253.763398000003</v>
      </c>
      <c r="F8" s="41">
        <v>38763.113936999995</v>
      </c>
      <c r="G8" s="46">
        <f t="shared" ref="G8:G61" si="0">F8-D8</f>
        <v>-117.14946100001544</v>
      </c>
      <c r="H8" s="46">
        <f t="shared" ref="H8:H59" si="1">G8/(E8-D8)*100</f>
        <v>4.4602878735966156</v>
      </c>
    </row>
    <row r="9" spans="1:8" ht="15.6" x14ac:dyDescent="0.3">
      <c r="A9" s="3" t="s">
        <v>27</v>
      </c>
      <c r="B9" s="23" t="s">
        <v>28</v>
      </c>
      <c r="C9" s="3" t="s">
        <v>29</v>
      </c>
      <c r="D9" s="40">
        <v>38880.26339800001</v>
      </c>
      <c r="E9" s="181">
        <v>36253.763398000003</v>
      </c>
      <c r="F9" s="41">
        <v>38763.113936999995</v>
      </c>
      <c r="G9" s="46">
        <f t="shared" si="0"/>
        <v>-117.14946100001544</v>
      </c>
      <c r="H9" s="46">
        <f t="shared" si="1"/>
        <v>4.4602878735966156</v>
      </c>
    </row>
    <row r="10" spans="1:8" s="24" customFormat="1" ht="15.6" x14ac:dyDescent="0.3">
      <c r="A10" s="3" t="s">
        <v>30</v>
      </c>
      <c r="B10" s="23" t="s">
        <v>31</v>
      </c>
      <c r="C10" s="3" t="s">
        <v>32</v>
      </c>
      <c r="D10" s="40">
        <v>0</v>
      </c>
      <c r="E10" s="181">
        <v>0</v>
      </c>
      <c r="F10" s="41">
        <v>0</v>
      </c>
      <c r="G10" s="181">
        <v>0</v>
      </c>
      <c r="H10" s="181">
        <v>0</v>
      </c>
    </row>
    <row r="11" spans="1:8" ht="15.6" x14ac:dyDescent="0.3">
      <c r="A11" s="3" t="s">
        <v>33</v>
      </c>
      <c r="B11" s="23" t="s">
        <v>34</v>
      </c>
      <c r="C11" s="3" t="s">
        <v>35</v>
      </c>
      <c r="D11" s="40">
        <v>132.85663</v>
      </c>
      <c r="E11" s="181">
        <v>128.81663</v>
      </c>
      <c r="F11" s="41">
        <v>132.374774</v>
      </c>
      <c r="G11" s="46">
        <f t="shared" si="0"/>
        <v>-0.4818559999999934</v>
      </c>
      <c r="H11" s="46">
        <f t="shared" si="1"/>
        <v>11.927128712871147</v>
      </c>
    </row>
    <row r="12" spans="1:8" ht="15.6" x14ac:dyDescent="0.3">
      <c r="A12" s="3" t="s">
        <v>36</v>
      </c>
      <c r="B12" s="23" t="s">
        <v>37</v>
      </c>
      <c r="C12" s="3" t="s">
        <v>38</v>
      </c>
      <c r="D12" s="40">
        <v>1546.6059929999999</v>
      </c>
      <c r="E12" s="181">
        <v>2745.9459930000003</v>
      </c>
      <c r="F12" s="41">
        <v>1542.4288199999999</v>
      </c>
      <c r="G12" s="46">
        <f t="shared" si="0"/>
        <v>-4.1771730000000389</v>
      </c>
      <c r="H12" s="46">
        <f t="shared" si="1"/>
        <v>-0.34828930912001915</v>
      </c>
    </row>
    <row r="13" spans="1:8" ht="15.6" x14ac:dyDescent="0.3">
      <c r="A13" s="3" t="s">
        <v>39</v>
      </c>
      <c r="B13" s="23" t="s">
        <v>40</v>
      </c>
      <c r="C13" s="3" t="s">
        <v>41</v>
      </c>
      <c r="D13" s="40">
        <v>130.97587999999999</v>
      </c>
      <c r="E13" s="40">
        <v>130.97587999999999</v>
      </c>
      <c r="F13" s="41">
        <v>130.97587999999999</v>
      </c>
      <c r="G13" s="181">
        <v>0</v>
      </c>
      <c r="H13" s="181">
        <v>0</v>
      </c>
    </row>
    <row r="14" spans="1:8" ht="15.6" x14ac:dyDescent="0.3">
      <c r="A14" s="3" t="s">
        <v>42</v>
      </c>
      <c r="B14" s="4" t="s">
        <v>43</v>
      </c>
      <c r="C14" s="3" t="s">
        <v>44</v>
      </c>
      <c r="D14" s="40">
        <v>51.889099999999999</v>
      </c>
      <c r="E14" s="40">
        <v>51.889099999999999</v>
      </c>
      <c r="F14" s="41">
        <v>51.889099999999999</v>
      </c>
      <c r="G14" s="181">
        <v>0</v>
      </c>
      <c r="H14" s="181">
        <v>0</v>
      </c>
    </row>
    <row r="15" spans="1:8" ht="15.6" x14ac:dyDescent="0.3">
      <c r="A15" s="26" t="s">
        <v>45</v>
      </c>
      <c r="B15" s="27" t="s">
        <v>46</v>
      </c>
      <c r="C15" s="26" t="s">
        <v>47</v>
      </c>
      <c r="D15" s="40">
        <v>0</v>
      </c>
      <c r="E15" s="181">
        <v>0</v>
      </c>
      <c r="F15" s="41">
        <v>0</v>
      </c>
      <c r="G15" s="181">
        <v>0</v>
      </c>
      <c r="H15" s="181">
        <v>0</v>
      </c>
    </row>
    <row r="16" spans="1:8" ht="15.6" x14ac:dyDescent="0.3">
      <c r="A16" s="28"/>
      <c r="B16" s="29" t="s">
        <v>48</v>
      </c>
      <c r="C16" s="28" t="s">
        <v>49</v>
      </c>
      <c r="D16" s="40">
        <v>0</v>
      </c>
      <c r="E16" s="181">
        <v>0</v>
      </c>
      <c r="F16" s="41">
        <v>0</v>
      </c>
      <c r="G16" s="181">
        <v>0</v>
      </c>
      <c r="H16" s="181">
        <v>0</v>
      </c>
    </row>
    <row r="17" spans="1:8" ht="15.6" x14ac:dyDescent="0.3">
      <c r="A17" s="3" t="s">
        <v>50</v>
      </c>
      <c r="B17" s="4" t="s">
        <v>51</v>
      </c>
      <c r="C17" s="3" t="s">
        <v>52</v>
      </c>
      <c r="D17" s="40">
        <v>516.02992000000006</v>
      </c>
      <c r="E17" s="181">
        <v>578.48991999999998</v>
      </c>
      <c r="F17" s="41">
        <v>513.41889399999991</v>
      </c>
      <c r="G17" s="46">
        <f t="shared" si="0"/>
        <v>-2.6110260000001517</v>
      </c>
      <c r="H17" s="46">
        <f t="shared" si="1"/>
        <v>-4.1803170028820924</v>
      </c>
    </row>
    <row r="18" spans="1:8" ht="15.6" x14ac:dyDescent="0.3">
      <c r="A18" s="3" t="s">
        <v>53</v>
      </c>
      <c r="B18" s="23" t="s">
        <v>54</v>
      </c>
      <c r="C18" s="3" t="s">
        <v>55</v>
      </c>
      <c r="D18" s="40">
        <v>108.74</v>
      </c>
      <c r="E18" s="40">
        <v>108.74</v>
      </c>
      <c r="F18" s="41">
        <v>108.74</v>
      </c>
      <c r="G18" s="181">
        <v>0</v>
      </c>
      <c r="H18" s="181">
        <v>0</v>
      </c>
    </row>
    <row r="19" spans="1:8" s="13" customFormat="1" ht="15.6" x14ac:dyDescent="0.3">
      <c r="A19" s="3" t="s">
        <v>56</v>
      </c>
      <c r="B19" s="23" t="s">
        <v>57</v>
      </c>
      <c r="C19" s="3" t="s">
        <v>58</v>
      </c>
      <c r="D19" s="40">
        <v>0</v>
      </c>
      <c r="E19" s="181">
        <v>0</v>
      </c>
      <c r="F19" s="41">
        <v>0</v>
      </c>
      <c r="G19" s="181">
        <v>0</v>
      </c>
      <c r="H19" s="181">
        <v>0</v>
      </c>
    </row>
    <row r="20" spans="1:8" ht="15.6" x14ac:dyDescent="0.3">
      <c r="A20" s="3" t="s">
        <v>59</v>
      </c>
      <c r="B20" s="23" t="s">
        <v>60</v>
      </c>
      <c r="C20" s="3" t="s">
        <v>61</v>
      </c>
      <c r="D20" s="40">
        <v>2.5531800000000118</v>
      </c>
      <c r="E20" s="40">
        <f>125.29318-E18</f>
        <v>16.553180000000012</v>
      </c>
      <c r="F20" s="41">
        <v>2.5531800000000118</v>
      </c>
      <c r="G20" s="181">
        <v>0</v>
      </c>
      <c r="H20" s="181">
        <v>0</v>
      </c>
    </row>
    <row r="21" spans="1:8" s="13" customFormat="1" ht="15.6" x14ac:dyDescent="0.3">
      <c r="A21" s="338">
        <v>2</v>
      </c>
      <c r="B21" s="30" t="s">
        <v>62</v>
      </c>
      <c r="C21" s="338" t="s">
        <v>63</v>
      </c>
      <c r="D21" s="38">
        <v>5697.7310070000003</v>
      </c>
      <c r="E21" s="182">
        <v>7052.4710070000001</v>
      </c>
      <c r="F21" s="39">
        <v>5822.1475869999995</v>
      </c>
      <c r="G21" s="44">
        <f t="shared" si="0"/>
        <v>124.41657999999916</v>
      </c>
      <c r="H21" s="44">
        <f t="shared" si="1"/>
        <v>9.1837976290652943</v>
      </c>
    </row>
    <row r="22" spans="1:8" ht="15.6" x14ac:dyDescent="0.3">
      <c r="A22" s="3" t="s">
        <v>64</v>
      </c>
      <c r="B22" s="4" t="s">
        <v>65</v>
      </c>
      <c r="C22" s="3" t="s">
        <v>66</v>
      </c>
      <c r="D22" s="40">
        <v>1075.1980800000001</v>
      </c>
      <c r="E22" s="183">
        <v>1257.8680800000002</v>
      </c>
      <c r="F22" s="41">
        <v>1081.7542989999999</v>
      </c>
      <c r="G22" s="46">
        <f t="shared" si="0"/>
        <v>6.5562189999998282</v>
      </c>
      <c r="H22" s="46">
        <f t="shared" si="1"/>
        <v>3.5891054907756201</v>
      </c>
    </row>
    <row r="23" spans="1:8" s="13" customFormat="1" ht="15.6" x14ac:dyDescent="0.3">
      <c r="A23" s="3" t="s">
        <v>67</v>
      </c>
      <c r="B23" s="4" t="s">
        <v>68</v>
      </c>
      <c r="C23" s="3" t="s">
        <v>69</v>
      </c>
      <c r="D23" s="40">
        <v>238.678335</v>
      </c>
      <c r="E23" s="181">
        <v>307.38833499999998</v>
      </c>
      <c r="F23" s="41">
        <v>243.53979099999998</v>
      </c>
      <c r="G23" s="46">
        <f t="shared" si="0"/>
        <v>4.8614559999999756</v>
      </c>
      <c r="H23" s="46">
        <f t="shared" si="1"/>
        <v>7.0753252801629714</v>
      </c>
    </row>
    <row r="24" spans="1:8" ht="15.6" x14ac:dyDescent="0.3">
      <c r="A24" s="3" t="s">
        <v>70</v>
      </c>
      <c r="B24" s="4" t="s">
        <v>71</v>
      </c>
      <c r="C24" s="3" t="s">
        <v>72</v>
      </c>
      <c r="D24" s="40">
        <v>18.769289999999998</v>
      </c>
      <c r="E24" s="181">
        <v>23.489289999999997</v>
      </c>
      <c r="F24" s="41">
        <v>18.76925</v>
      </c>
      <c r="G24" s="181">
        <v>0</v>
      </c>
      <c r="H24" s="181">
        <v>0</v>
      </c>
    </row>
    <row r="25" spans="1:8" ht="15.6" x14ac:dyDescent="0.3">
      <c r="A25" s="3" t="s">
        <v>64</v>
      </c>
      <c r="B25" s="4" t="s">
        <v>74</v>
      </c>
      <c r="C25" s="3" t="s">
        <v>75</v>
      </c>
      <c r="D25" s="40">
        <v>21.954479999999997</v>
      </c>
      <c r="E25" s="181">
        <v>27.114479999999997</v>
      </c>
      <c r="F25" s="41">
        <v>134.62164000000001</v>
      </c>
      <c r="G25" s="46">
        <f t="shared" si="0"/>
        <v>112.66716000000002</v>
      </c>
      <c r="H25" s="46">
        <f t="shared" si="1"/>
        <v>2183.4720930232565</v>
      </c>
    </row>
    <row r="26" spans="1:8" ht="15.6" x14ac:dyDescent="0.3">
      <c r="A26" s="3" t="s">
        <v>67</v>
      </c>
      <c r="B26" s="4" t="s">
        <v>77</v>
      </c>
      <c r="C26" s="3" t="s">
        <v>78</v>
      </c>
      <c r="D26" s="40">
        <v>15.434229999999999</v>
      </c>
      <c r="E26" s="181">
        <v>15.434229999999999</v>
      </c>
      <c r="F26" s="41">
        <v>15.43421</v>
      </c>
      <c r="G26" s="181">
        <v>0</v>
      </c>
      <c r="H26" s="181">
        <v>0</v>
      </c>
    </row>
    <row r="27" spans="1:8" ht="15.6" x14ac:dyDescent="0.3">
      <c r="A27" s="3" t="s">
        <v>79</v>
      </c>
      <c r="B27" s="4" t="s">
        <v>80</v>
      </c>
      <c r="C27" s="3" t="s">
        <v>81</v>
      </c>
      <c r="D27" s="40">
        <v>73.22587</v>
      </c>
      <c r="E27" s="42"/>
      <c r="F27" s="41">
        <v>73.604552000000012</v>
      </c>
      <c r="G27" s="46">
        <f t="shared" si="0"/>
        <v>0.37868200000001195</v>
      </c>
      <c r="H27" s="46">
        <f t="shared" si="1"/>
        <v>-0.51714237058571233</v>
      </c>
    </row>
    <row r="28" spans="1:8" ht="15.6" x14ac:dyDescent="0.3">
      <c r="A28" s="3" t="s">
        <v>82</v>
      </c>
      <c r="B28" s="4" t="s">
        <v>83</v>
      </c>
      <c r="C28" s="3" t="s">
        <v>84</v>
      </c>
      <c r="D28" s="40">
        <v>2.54922</v>
      </c>
      <c r="E28" s="181">
        <v>6.3492199999999999</v>
      </c>
      <c r="F28" s="41">
        <v>2.5491199999999998</v>
      </c>
      <c r="G28" s="181">
        <v>0</v>
      </c>
      <c r="H28" s="181">
        <v>0</v>
      </c>
    </row>
    <row r="29" spans="1:8" ht="15.6" x14ac:dyDescent="0.3">
      <c r="A29" s="3" t="s">
        <v>85</v>
      </c>
      <c r="B29" s="4" t="s">
        <v>86</v>
      </c>
      <c r="C29" s="3" t="s">
        <v>87</v>
      </c>
      <c r="D29" s="40">
        <v>2.5792000000000002</v>
      </c>
      <c r="E29" s="181">
        <v>5.7792000000000003</v>
      </c>
      <c r="F29" s="41">
        <v>2.5792000000000002</v>
      </c>
      <c r="G29" s="181">
        <v>0</v>
      </c>
      <c r="H29" s="181">
        <v>0</v>
      </c>
    </row>
    <row r="30" spans="1:8" ht="15.6" x14ac:dyDescent="0.3">
      <c r="A30" s="3" t="s">
        <v>88</v>
      </c>
      <c r="B30" s="4" t="s">
        <v>89</v>
      </c>
      <c r="C30" s="3" t="s">
        <v>90</v>
      </c>
      <c r="D30" s="40">
        <v>7.3610500000000005</v>
      </c>
      <c r="E30" s="181">
        <v>9.9010499999999997</v>
      </c>
      <c r="F30" s="41">
        <v>7.3609299999999998</v>
      </c>
      <c r="G30" s="181">
        <v>0</v>
      </c>
      <c r="H30" s="181">
        <v>0</v>
      </c>
    </row>
    <row r="31" spans="1:8" s="24" customFormat="1" ht="15.6" x14ac:dyDescent="0.3">
      <c r="A31" s="3" t="s">
        <v>91</v>
      </c>
      <c r="B31" s="23" t="s">
        <v>92</v>
      </c>
      <c r="C31" s="3" t="s">
        <v>93</v>
      </c>
      <c r="D31" s="40">
        <v>55.497979999999998</v>
      </c>
      <c r="E31" s="181">
        <v>68.207180000000008</v>
      </c>
      <c r="F31" s="41">
        <v>55.877042000000003</v>
      </c>
      <c r="G31" s="46">
        <f t="shared" si="0"/>
        <v>0.37906200000000467</v>
      </c>
      <c r="H31" s="46">
        <f t="shared" si="1"/>
        <v>2.9825795486734363</v>
      </c>
    </row>
    <row r="32" spans="1:8" s="24" customFormat="1" ht="15.6" x14ac:dyDescent="0.3">
      <c r="A32" s="3" t="s">
        <v>94</v>
      </c>
      <c r="B32" s="23" t="s">
        <v>95</v>
      </c>
      <c r="C32" s="3" t="s">
        <v>96</v>
      </c>
      <c r="D32" s="40">
        <v>5.1353200000000001</v>
      </c>
      <c r="E32" s="181">
        <v>11.865320000000001</v>
      </c>
      <c r="F32" s="41">
        <v>5.0351600000000003</v>
      </c>
      <c r="G32" s="46">
        <f t="shared" si="0"/>
        <v>-0.1001599999999998</v>
      </c>
      <c r="H32" s="46">
        <f t="shared" si="1"/>
        <v>-1.4882615156017802</v>
      </c>
    </row>
    <row r="33" spans="1:8" ht="15.6" x14ac:dyDescent="0.3">
      <c r="A33" s="3" t="s">
        <v>97</v>
      </c>
      <c r="B33" s="23" t="s">
        <v>98</v>
      </c>
      <c r="C33" s="3" t="s">
        <v>99</v>
      </c>
      <c r="D33" s="40">
        <v>0</v>
      </c>
      <c r="E33" s="181">
        <v>0</v>
      </c>
      <c r="F33" s="41">
        <v>0</v>
      </c>
      <c r="G33" s="181">
        <v>0</v>
      </c>
      <c r="H33" s="181">
        <v>0</v>
      </c>
    </row>
    <row r="34" spans="1:8" ht="15.6" x14ac:dyDescent="0.3">
      <c r="A34" s="3" t="s">
        <v>100</v>
      </c>
      <c r="B34" s="23" t="s">
        <v>101</v>
      </c>
      <c r="C34" s="3" t="s">
        <v>102</v>
      </c>
      <c r="D34" s="40">
        <v>0</v>
      </c>
      <c r="E34" s="181">
        <v>0</v>
      </c>
      <c r="F34" s="41">
        <v>0</v>
      </c>
      <c r="G34" s="181">
        <v>0</v>
      </c>
      <c r="H34" s="181">
        <v>0</v>
      </c>
    </row>
    <row r="35" spans="1:8" ht="15.6" x14ac:dyDescent="0.3">
      <c r="A35" s="3" t="s">
        <v>103</v>
      </c>
      <c r="B35" s="23" t="s">
        <v>104</v>
      </c>
      <c r="C35" s="3" t="s">
        <v>105</v>
      </c>
      <c r="D35" s="40">
        <v>0</v>
      </c>
      <c r="E35" s="181">
        <v>0</v>
      </c>
      <c r="F35" s="41">
        <v>0</v>
      </c>
      <c r="G35" s="181">
        <v>0</v>
      </c>
      <c r="H35" s="181">
        <v>0</v>
      </c>
    </row>
    <row r="36" spans="1:8" ht="15.6" x14ac:dyDescent="0.3">
      <c r="A36" s="3" t="s">
        <v>106</v>
      </c>
      <c r="B36" s="23" t="s">
        <v>107</v>
      </c>
      <c r="C36" s="3" t="s">
        <v>108</v>
      </c>
      <c r="D36" s="40">
        <v>0</v>
      </c>
      <c r="E36" s="181">
        <v>0</v>
      </c>
      <c r="F36" s="41">
        <v>0</v>
      </c>
      <c r="G36" s="181">
        <v>0</v>
      </c>
      <c r="H36" s="181">
        <v>0</v>
      </c>
    </row>
    <row r="37" spans="1:8" ht="15.6" x14ac:dyDescent="0.3">
      <c r="A37" s="3" t="s">
        <v>109</v>
      </c>
      <c r="B37" s="23" t="s">
        <v>110</v>
      </c>
      <c r="C37" s="3" t="s">
        <v>111</v>
      </c>
      <c r="D37" s="40">
        <v>0.1031</v>
      </c>
      <c r="E37" s="181">
        <v>0.1031</v>
      </c>
      <c r="F37" s="41">
        <v>0.2031</v>
      </c>
      <c r="G37" s="46">
        <f t="shared" si="0"/>
        <v>0.1</v>
      </c>
      <c r="H37" s="355">
        <v>0</v>
      </c>
    </row>
    <row r="38" spans="1:8" ht="15.6" x14ac:dyDescent="0.3">
      <c r="A38" s="3" t="s">
        <v>112</v>
      </c>
      <c r="B38" s="23" t="s">
        <v>113</v>
      </c>
      <c r="C38" s="3" t="s">
        <v>114</v>
      </c>
      <c r="D38" s="40">
        <v>138.07208500000002</v>
      </c>
      <c r="E38" s="42"/>
      <c r="F38" s="41">
        <v>137.28759100000002</v>
      </c>
      <c r="G38" s="46">
        <f t="shared" si="0"/>
        <v>-0.78449399999999514</v>
      </c>
      <c r="H38" s="46">
        <f t="shared" si="1"/>
        <v>0.56817712284130073</v>
      </c>
    </row>
    <row r="39" spans="1:8" ht="15.6" x14ac:dyDescent="0.3">
      <c r="A39" s="3" t="s">
        <v>115</v>
      </c>
      <c r="B39" s="23" t="s">
        <v>116</v>
      </c>
      <c r="C39" s="3" t="s">
        <v>117</v>
      </c>
      <c r="D39" s="40">
        <v>0</v>
      </c>
      <c r="E39" s="181">
        <v>0</v>
      </c>
      <c r="F39" s="41">
        <v>0</v>
      </c>
      <c r="G39" s="181">
        <v>0</v>
      </c>
      <c r="H39" s="181">
        <v>0</v>
      </c>
    </row>
    <row r="40" spans="1:8" ht="15.6" x14ac:dyDescent="0.3">
      <c r="A40" s="3" t="s">
        <v>118</v>
      </c>
      <c r="B40" s="23" t="s">
        <v>119</v>
      </c>
      <c r="C40" s="3" t="s">
        <v>120</v>
      </c>
      <c r="D40" s="40">
        <v>29.197700000000001</v>
      </c>
      <c r="E40" s="181">
        <v>162.35770000000002</v>
      </c>
      <c r="F40" s="41">
        <v>29.19736</v>
      </c>
      <c r="G40" s="181">
        <v>0</v>
      </c>
      <c r="H40" s="181">
        <v>0</v>
      </c>
    </row>
    <row r="41" spans="1:8" ht="15.6" x14ac:dyDescent="0.3">
      <c r="A41" s="3" t="s">
        <v>121</v>
      </c>
      <c r="B41" s="4" t="s">
        <v>122</v>
      </c>
      <c r="C41" s="3" t="s">
        <v>123</v>
      </c>
      <c r="D41" s="40">
        <v>0</v>
      </c>
      <c r="E41" s="181">
        <v>0</v>
      </c>
      <c r="F41" s="41">
        <v>0</v>
      </c>
      <c r="G41" s="181">
        <v>0</v>
      </c>
      <c r="H41" s="181">
        <v>0</v>
      </c>
    </row>
    <row r="42" spans="1:8" ht="15.6" x14ac:dyDescent="0.3">
      <c r="A42" s="3" t="s">
        <v>124</v>
      </c>
      <c r="B42" s="23" t="s">
        <v>125</v>
      </c>
      <c r="C42" s="3" t="s">
        <v>126</v>
      </c>
      <c r="D42" s="40">
        <v>18.471554999999999</v>
      </c>
      <c r="E42" s="181">
        <v>108.041555</v>
      </c>
      <c r="F42" s="41">
        <v>18.71414</v>
      </c>
      <c r="G42" s="46">
        <f t="shared" si="0"/>
        <v>0.24258500000000183</v>
      </c>
      <c r="H42" s="46">
        <f t="shared" si="1"/>
        <v>0.27083286814781937</v>
      </c>
    </row>
    <row r="43" spans="1:8" s="24" customFormat="1" ht="15.6" x14ac:dyDescent="0.3">
      <c r="A43" s="3" t="s">
        <v>127</v>
      </c>
      <c r="B43" s="23" t="s">
        <v>128</v>
      </c>
      <c r="C43" s="3" t="s">
        <v>129</v>
      </c>
      <c r="D43" s="40">
        <v>89.504780000000011</v>
      </c>
      <c r="E43" s="181">
        <v>238.62478000000002</v>
      </c>
      <c r="F43" s="41">
        <v>88.478041000000005</v>
      </c>
      <c r="G43" s="46">
        <f t="shared" si="0"/>
        <v>-1.0267390000000063</v>
      </c>
      <c r="H43" s="46">
        <f t="shared" si="1"/>
        <v>-0.68853205472103429</v>
      </c>
    </row>
    <row r="44" spans="1:8" s="24" customFormat="1" ht="15.6" x14ac:dyDescent="0.3">
      <c r="A44" s="20" t="s">
        <v>130</v>
      </c>
      <c r="B44" s="5" t="s">
        <v>131</v>
      </c>
      <c r="C44" s="20" t="s">
        <v>132</v>
      </c>
      <c r="D44" s="40">
        <v>0.89805000000000001</v>
      </c>
      <c r="E44" s="181">
        <v>0.89805000000000001</v>
      </c>
      <c r="F44" s="41">
        <v>0.89805000000000001</v>
      </c>
      <c r="G44" s="181">
        <v>0</v>
      </c>
      <c r="H44" s="181">
        <v>0</v>
      </c>
    </row>
    <row r="45" spans="1:8" s="24" customFormat="1" ht="15.6" x14ac:dyDescent="0.3">
      <c r="A45" s="20" t="s">
        <v>133</v>
      </c>
      <c r="B45" s="5" t="s">
        <v>134</v>
      </c>
      <c r="C45" s="20" t="s">
        <v>135</v>
      </c>
      <c r="D45" s="40">
        <v>3006.9478980000008</v>
      </c>
      <c r="E45" s="40"/>
      <c r="F45" s="41">
        <v>3007.1557520000001</v>
      </c>
      <c r="G45" s="46">
        <f t="shared" si="0"/>
        <v>0.20785399999931542</v>
      </c>
      <c r="H45" s="46">
        <f t="shared" si="1"/>
        <v>-6.9124576497505835E-3</v>
      </c>
    </row>
    <row r="46" spans="1:8" ht="15.6" x14ac:dyDescent="0.3">
      <c r="A46" s="20" t="s">
        <v>136</v>
      </c>
      <c r="B46" s="5" t="s">
        <v>137</v>
      </c>
      <c r="C46" s="20" t="s">
        <v>138</v>
      </c>
      <c r="D46" s="40">
        <v>1453.5907669999999</v>
      </c>
      <c r="E46" s="181">
        <v>2056.6007669999999</v>
      </c>
      <c r="F46" s="41">
        <v>1458.0737119999999</v>
      </c>
      <c r="G46" s="46">
        <f t="shared" si="0"/>
        <v>4.4829449999999724</v>
      </c>
      <c r="H46" s="46">
        <f t="shared" si="1"/>
        <v>0.74342796968540692</v>
      </c>
    </row>
    <row r="47" spans="1:8" ht="15.6" x14ac:dyDescent="0.3">
      <c r="A47" s="20" t="s">
        <v>139</v>
      </c>
      <c r="B47" s="5" t="s">
        <v>140</v>
      </c>
      <c r="C47" s="20" t="s">
        <v>141</v>
      </c>
      <c r="D47" s="40">
        <v>1521.557851</v>
      </c>
      <c r="E47" s="181">
        <v>1523.9478510000001</v>
      </c>
      <c r="F47" s="41">
        <v>1514.9870979999998</v>
      </c>
      <c r="G47" s="46">
        <f t="shared" si="0"/>
        <v>-6.5707530000001952</v>
      </c>
      <c r="H47" s="46">
        <f t="shared" si="1"/>
        <v>-274.92690376568703</v>
      </c>
    </row>
    <row r="48" spans="1:8" ht="15.6" x14ac:dyDescent="0.3">
      <c r="A48" s="20" t="s">
        <v>142</v>
      </c>
      <c r="B48" s="5" t="s">
        <v>143</v>
      </c>
      <c r="C48" s="20" t="s">
        <v>144</v>
      </c>
      <c r="D48" s="40">
        <v>2.19</v>
      </c>
      <c r="E48" s="40"/>
      <c r="F48" s="41">
        <v>2.19</v>
      </c>
      <c r="G48" s="181">
        <v>0</v>
      </c>
      <c r="H48" s="181">
        <v>0</v>
      </c>
    </row>
    <row r="49" spans="1:8" ht="15.6" x14ac:dyDescent="0.3">
      <c r="A49" s="20" t="s">
        <v>145</v>
      </c>
      <c r="B49" s="5" t="s">
        <v>146</v>
      </c>
      <c r="C49" s="20" t="s">
        <v>147</v>
      </c>
      <c r="D49" s="40">
        <v>0</v>
      </c>
      <c r="E49" s="181">
        <v>0</v>
      </c>
      <c r="F49" s="41">
        <v>0</v>
      </c>
      <c r="G49" s="181">
        <v>0</v>
      </c>
      <c r="H49" s="181">
        <v>0</v>
      </c>
    </row>
    <row r="50" spans="1:8" ht="31.2" x14ac:dyDescent="0.3">
      <c r="A50" s="20" t="s">
        <v>148</v>
      </c>
      <c r="B50" s="5" t="s">
        <v>149</v>
      </c>
      <c r="C50" s="20" t="s">
        <v>150</v>
      </c>
      <c r="D50" s="40">
        <v>14.161390000000001</v>
      </c>
      <c r="E50" s="181">
        <v>84.161389999999997</v>
      </c>
      <c r="F50" s="41">
        <v>14.16137</v>
      </c>
      <c r="G50" s="181">
        <v>0</v>
      </c>
      <c r="H50" s="181">
        <v>0</v>
      </c>
    </row>
    <row r="51" spans="1:8" ht="15.6" x14ac:dyDescent="0.3">
      <c r="A51" s="20" t="s">
        <v>151</v>
      </c>
      <c r="B51" s="5" t="s">
        <v>152</v>
      </c>
      <c r="C51" s="20" t="s">
        <v>153</v>
      </c>
      <c r="D51" s="40">
        <v>2.4908999999999999</v>
      </c>
      <c r="E51" s="181">
        <v>2.9308999999999998</v>
      </c>
      <c r="F51" s="41">
        <v>2.5801480000000003</v>
      </c>
      <c r="G51" s="46">
        <f t="shared" si="0"/>
        <v>8.9248000000000438E-2</v>
      </c>
      <c r="H51" s="46">
        <f t="shared" si="1"/>
        <v>20.283636363636464</v>
      </c>
    </row>
    <row r="52" spans="1:8" ht="15.6" x14ac:dyDescent="0.3">
      <c r="A52" s="3" t="s">
        <v>154</v>
      </c>
      <c r="B52" s="23" t="s">
        <v>155</v>
      </c>
      <c r="C52" s="3" t="s">
        <v>156</v>
      </c>
      <c r="D52" s="40">
        <v>0.78360000000000007</v>
      </c>
      <c r="E52" s="181">
        <v>0.78360000000000007</v>
      </c>
      <c r="F52" s="41">
        <v>0.78360000000000007</v>
      </c>
      <c r="G52" s="181">
        <v>0</v>
      </c>
      <c r="H52" s="181">
        <v>0</v>
      </c>
    </row>
    <row r="53" spans="1:8" s="24" customFormat="1" ht="31.2" x14ac:dyDescent="0.3">
      <c r="A53" s="3" t="s">
        <v>157</v>
      </c>
      <c r="B53" s="23" t="s">
        <v>158</v>
      </c>
      <c r="C53" s="3" t="s">
        <v>159</v>
      </c>
      <c r="D53" s="40">
        <v>0.38779000000000002</v>
      </c>
      <c r="E53" s="181">
        <v>0.38779000000000002</v>
      </c>
      <c r="F53" s="41">
        <v>0.38779000000000002</v>
      </c>
      <c r="G53" s="181">
        <v>0</v>
      </c>
      <c r="H53" s="181">
        <v>0</v>
      </c>
    </row>
    <row r="54" spans="1:8" s="13" customFormat="1" ht="15.6" x14ac:dyDescent="0.3">
      <c r="A54" s="3" t="s">
        <v>160</v>
      </c>
      <c r="B54" s="23" t="s">
        <v>161</v>
      </c>
      <c r="C54" s="3" t="s">
        <v>162</v>
      </c>
      <c r="D54" s="40">
        <v>5.9901999999999997</v>
      </c>
      <c r="E54" s="181">
        <v>11.9902</v>
      </c>
      <c r="F54" s="41">
        <v>6.1999900000000006</v>
      </c>
      <c r="G54" s="46">
        <f t="shared" si="0"/>
        <v>0.20979000000000081</v>
      </c>
      <c r="H54" s="46">
        <f t="shared" si="1"/>
        <v>3.4965000000000135</v>
      </c>
    </row>
    <row r="55" spans="1:8" ht="15.6" x14ac:dyDescent="0.3">
      <c r="A55" s="3" t="s">
        <v>163</v>
      </c>
      <c r="B55" s="23" t="s">
        <v>164</v>
      </c>
      <c r="C55" s="3" t="s">
        <v>165</v>
      </c>
      <c r="D55" s="40">
        <v>5.7954000000000008</v>
      </c>
      <c r="E55" s="183">
        <v>8.7661999999999995</v>
      </c>
      <c r="F55" s="41">
        <v>7.7920439999999997</v>
      </c>
      <c r="G55" s="46">
        <f t="shared" si="0"/>
        <v>1.996643999999999</v>
      </c>
      <c r="H55" s="46">
        <f t="shared" si="1"/>
        <v>67.208967281540325</v>
      </c>
    </row>
    <row r="56" spans="1:8" ht="15.6" x14ac:dyDescent="0.3">
      <c r="A56" s="3" t="s">
        <v>166</v>
      </c>
      <c r="B56" s="23" t="s">
        <v>167</v>
      </c>
      <c r="C56" s="3" t="s">
        <v>168</v>
      </c>
      <c r="D56" s="40">
        <v>25.245329999999996</v>
      </c>
      <c r="E56" s="181">
        <v>33.195329999999998</v>
      </c>
      <c r="F56" s="41">
        <v>25.797039999999996</v>
      </c>
      <c r="G56" s="46">
        <f t="shared" si="0"/>
        <v>0.55170999999999992</v>
      </c>
      <c r="H56" s="46">
        <f t="shared" si="1"/>
        <v>6.939748427672952</v>
      </c>
    </row>
    <row r="57" spans="1:8" ht="15.6" x14ac:dyDescent="0.3">
      <c r="A57" s="3" t="s">
        <v>169</v>
      </c>
      <c r="B57" s="23" t="s">
        <v>170</v>
      </c>
      <c r="C57" s="3" t="s">
        <v>171</v>
      </c>
      <c r="D57" s="40">
        <v>4.5711299999999992</v>
      </c>
      <c r="E57" s="181">
        <v>5.2711299999999994</v>
      </c>
      <c r="F57" s="41">
        <v>4.5711099999999991</v>
      </c>
      <c r="G57" s="181">
        <v>0</v>
      </c>
      <c r="H57" s="181">
        <v>0</v>
      </c>
    </row>
    <row r="58" spans="1:8" ht="31.2" x14ac:dyDescent="0.3">
      <c r="A58" s="3" t="s">
        <v>172</v>
      </c>
      <c r="B58" s="23" t="s">
        <v>173</v>
      </c>
      <c r="C58" s="3" t="s">
        <v>174</v>
      </c>
      <c r="D58" s="40">
        <v>16.524560000000001</v>
      </c>
      <c r="E58" s="181">
        <v>17.90456</v>
      </c>
      <c r="F58" s="41">
        <v>16.510349999999999</v>
      </c>
      <c r="G58" s="46">
        <f t="shared" si="0"/>
        <v>-1.4210000000002054E-2</v>
      </c>
      <c r="H58" s="46">
        <f t="shared" si="1"/>
        <v>-1.0297101449276858</v>
      </c>
    </row>
    <row r="59" spans="1:8" ht="15.6" x14ac:dyDescent="0.3">
      <c r="A59" s="3" t="s">
        <v>175</v>
      </c>
      <c r="B59" s="23" t="s">
        <v>176</v>
      </c>
      <c r="C59" s="3" t="s">
        <v>177</v>
      </c>
      <c r="D59" s="40">
        <v>1061.1318820000001</v>
      </c>
      <c r="E59" s="42"/>
      <c r="F59" s="41">
        <v>1061.1318820000001</v>
      </c>
      <c r="G59" s="41">
        <f t="shared" si="0"/>
        <v>0</v>
      </c>
      <c r="H59" s="41">
        <f t="shared" si="1"/>
        <v>0</v>
      </c>
    </row>
    <row r="60" spans="1:8" ht="15.6" x14ac:dyDescent="0.3">
      <c r="A60" s="3" t="s">
        <v>178</v>
      </c>
      <c r="B60" s="23" t="s">
        <v>179</v>
      </c>
      <c r="C60" s="3" t="s">
        <v>180</v>
      </c>
      <c r="D60" s="40">
        <v>20.026359999999997</v>
      </c>
      <c r="E60" s="40">
        <v>20.026359999999997</v>
      </c>
      <c r="F60" s="41">
        <v>20.026359999999997</v>
      </c>
      <c r="G60" s="41">
        <f t="shared" si="0"/>
        <v>0</v>
      </c>
      <c r="H60" s="41">
        <v>0</v>
      </c>
    </row>
    <row r="61" spans="1:8" ht="15.6" x14ac:dyDescent="0.3">
      <c r="A61" s="3" t="s">
        <v>181</v>
      </c>
      <c r="B61" s="23" t="s">
        <v>182</v>
      </c>
      <c r="C61" s="3" t="s">
        <v>183</v>
      </c>
      <c r="D61" s="40">
        <v>1041.1055220000001</v>
      </c>
      <c r="E61" s="40">
        <v>1041.1055220000001</v>
      </c>
      <c r="F61" s="41">
        <v>1041.1055220000001</v>
      </c>
      <c r="G61" s="41">
        <f t="shared" si="0"/>
        <v>0</v>
      </c>
      <c r="H61" s="41">
        <v>0</v>
      </c>
    </row>
    <row r="62" spans="1:8" ht="15.6" x14ac:dyDescent="0.3">
      <c r="A62" s="3" t="s">
        <v>184</v>
      </c>
      <c r="B62" s="4" t="s">
        <v>185</v>
      </c>
      <c r="C62" s="3" t="s">
        <v>186</v>
      </c>
      <c r="D62" s="40">
        <v>1.9701300000000002</v>
      </c>
      <c r="E62" s="40">
        <v>1.9701300000000002</v>
      </c>
      <c r="F62" s="41">
        <v>1.9701200000000001</v>
      </c>
      <c r="G62" s="181">
        <v>0</v>
      </c>
      <c r="H62" s="181">
        <v>0</v>
      </c>
    </row>
    <row r="63" spans="1:8" ht="15.6" x14ac:dyDescent="0.3">
      <c r="A63" s="2">
        <v>3</v>
      </c>
      <c r="B63" s="31" t="s">
        <v>187</v>
      </c>
      <c r="C63" s="2" t="s">
        <v>188</v>
      </c>
      <c r="D63" s="38">
        <v>36.135220000000004</v>
      </c>
      <c r="E63" s="38">
        <v>36.135220000000004</v>
      </c>
      <c r="F63" s="39">
        <v>36.135220000000004</v>
      </c>
      <c r="G63" s="181">
        <v>0</v>
      </c>
      <c r="H63" s="181">
        <v>0</v>
      </c>
    </row>
    <row r="64" spans="1:8" ht="15.6" x14ac:dyDescent="0.3">
      <c r="A64" s="3"/>
      <c r="B64" s="4" t="s">
        <v>189</v>
      </c>
      <c r="C64" s="3"/>
      <c r="D64" s="40">
        <v>0</v>
      </c>
      <c r="E64" s="40">
        <v>0</v>
      </c>
      <c r="F64" s="41"/>
      <c r="G64" s="181">
        <v>0</v>
      </c>
      <c r="H64" s="181">
        <v>0</v>
      </c>
    </row>
    <row r="65" spans="1:8" ht="15.6" x14ac:dyDescent="0.3">
      <c r="A65" s="3" t="s">
        <v>190</v>
      </c>
      <c r="B65" s="4" t="s">
        <v>191</v>
      </c>
      <c r="C65" s="3" t="s">
        <v>192</v>
      </c>
      <c r="D65" s="40">
        <v>0</v>
      </c>
      <c r="E65" s="181">
        <v>0</v>
      </c>
      <c r="F65" s="41">
        <v>0</v>
      </c>
      <c r="G65" s="181">
        <v>0</v>
      </c>
      <c r="H65" s="181">
        <v>0</v>
      </c>
    </row>
    <row r="66" spans="1:8" ht="15.6" x14ac:dyDescent="0.3">
      <c r="A66" s="3" t="s">
        <v>193</v>
      </c>
      <c r="B66" s="32" t="s">
        <v>194</v>
      </c>
      <c r="C66" s="3" t="s">
        <v>195</v>
      </c>
      <c r="D66" s="40">
        <v>0</v>
      </c>
      <c r="E66" s="181">
        <v>0</v>
      </c>
      <c r="F66" s="41">
        <v>0</v>
      </c>
      <c r="G66" s="181">
        <v>0</v>
      </c>
      <c r="H66" s="181">
        <v>0</v>
      </c>
    </row>
    <row r="67" spans="1:8" ht="15.6" x14ac:dyDescent="0.3">
      <c r="A67" s="3" t="s">
        <v>196</v>
      </c>
      <c r="B67" s="4" t="s">
        <v>197</v>
      </c>
      <c r="C67" s="3" t="s">
        <v>198</v>
      </c>
      <c r="D67" s="40">
        <v>36.135220000000004</v>
      </c>
      <c r="E67" s="40">
        <v>36.135220000000004</v>
      </c>
      <c r="F67" s="41">
        <v>36.135220000000004</v>
      </c>
      <c r="G67" s="181">
        <v>0</v>
      </c>
      <c r="H67" s="181">
        <v>0</v>
      </c>
    </row>
    <row r="68" spans="1:8" s="24" customFormat="1" ht="15.6" x14ac:dyDescent="0.3">
      <c r="A68" s="3" t="s">
        <v>199</v>
      </c>
      <c r="B68" s="4" t="s">
        <v>200</v>
      </c>
      <c r="C68" s="3" t="s">
        <v>201</v>
      </c>
      <c r="D68" s="40">
        <v>0</v>
      </c>
      <c r="E68" s="181">
        <v>0</v>
      </c>
      <c r="F68" s="41">
        <v>0</v>
      </c>
      <c r="G68" s="181">
        <v>0</v>
      </c>
      <c r="H68" s="181">
        <v>0</v>
      </c>
    </row>
    <row r="69" spans="1:8" x14ac:dyDescent="0.3">
      <c r="A69" s="575" t="s">
        <v>219</v>
      </c>
      <c r="B69" s="575"/>
      <c r="C69" s="575"/>
      <c r="D69" s="575"/>
      <c r="E69" s="575"/>
      <c r="F69" s="575"/>
      <c r="G69" s="575"/>
      <c r="H69" s="575"/>
    </row>
    <row r="71" spans="1:8" ht="15.6" x14ac:dyDescent="0.3">
      <c r="B71" s="33"/>
      <c r="C71" s="33"/>
      <c r="D71" s="33"/>
      <c r="E71" s="33"/>
      <c r="F71" s="33"/>
      <c r="G71" s="33"/>
      <c r="H71" s="33"/>
    </row>
    <row r="72" spans="1:8" ht="15.6" x14ac:dyDescent="0.3">
      <c r="B72" s="34"/>
      <c r="C72" s="34"/>
      <c r="D72" s="34"/>
      <c r="E72" s="34"/>
      <c r="F72" s="34"/>
      <c r="G72" s="34"/>
      <c r="H72" s="34"/>
    </row>
    <row r="74" spans="1:8" ht="15.6" x14ac:dyDescent="0.3">
      <c r="B74" s="34"/>
      <c r="C74" s="34"/>
      <c r="D74" s="34"/>
      <c r="E74" s="34"/>
      <c r="F74" s="34"/>
      <c r="G74" s="34"/>
      <c r="H74" s="34"/>
    </row>
    <row r="76" spans="1:8" x14ac:dyDescent="0.3">
      <c r="B76" s="35"/>
      <c r="C76" s="35"/>
      <c r="D76" s="35"/>
      <c r="E76" s="35"/>
      <c r="F76" s="35"/>
      <c r="G76" s="35"/>
      <c r="H76" s="35"/>
    </row>
  </sheetData>
  <mergeCells count="11">
    <mergeCell ref="A69:H69"/>
    <mergeCell ref="A1:B1"/>
    <mergeCell ref="A2:H2"/>
    <mergeCell ref="A3:A5"/>
    <mergeCell ref="B3:B5"/>
    <mergeCell ref="C3:C5"/>
    <mergeCell ref="D3:D5"/>
    <mergeCell ref="E3:E5"/>
    <mergeCell ref="F3:H3"/>
    <mergeCell ref="F4:F5"/>
    <mergeCell ref="G4:H4"/>
  </mergeCells>
  <pageMargins left="0.9" right="0.2" top="0.33" bottom="0.2" header="0.24" footer="0.3"/>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topLeftCell="A7" workbookViewId="0">
      <pane xSplit="22452" topLeftCell="Q1"/>
      <selection activeCell="W21" sqref="W21"/>
      <selection pane="topRight" activeCell="H4" sqref="H4"/>
    </sheetView>
  </sheetViews>
  <sheetFormatPr defaultColWidth="9.109375" defaultRowHeight="15.6" x14ac:dyDescent="0.3"/>
  <cols>
    <col min="1" max="1" width="7.6640625" style="438" customWidth="1"/>
    <col min="2" max="2" width="69.21875" style="438" customWidth="1"/>
    <col min="3" max="3" width="10.33203125" style="439" customWidth="1"/>
    <col min="4" max="4" width="15.44140625" style="438" customWidth="1"/>
    <col min="5" max="5" width="16.6640625" style="438" customWidth="1"/>
    <col min="6" max="6" width="18.6640625" style="438" customWidth="1"/>
    <col min="7" max="7" width="13.6640625" style="438" customWidth="1"/>
    <col min="8" max="8" width="14.44140625" style="438" customWidth="1"/>
    <col min="9" max="14" width="10.77734375" style="438" customWidth="1"/>
    <col min="15" max="15" width="15" style="438" customWidth="1"/>
    <col min="16" max="16" width="10.77734375" style="438" customWidth="1"/>
    <col min="17" max="17" width="13.21875" style="438" customWidth="1"/>
    <col min="18" max="18" width="15" style="438" customWidth="1"/>
    <col min="19" max="19" width="10.77734375" style="438" customWidth="1"/>
    <col min="20" max="20" width="13.21875" style="438" customWidth="1"/>
    <col min="21" max="21" width="13.5546875" style="438" customWidth="1"/>
    <col min="22" max="22" width="10.77734375" style="438" customWidth="1"/>
    <col min="23" max="23" width="10.5546875" style="438" customWidth="1"/>
    <col min="24" max="16384" width="9.109375" style="438"/>
  </cols>
  <sheetData>
    <row r="1" spans="1:23" ht="22.2" customHeight="1" x14ac:dyDescent="0.3">
      <c r="A1" s="437" t="s">
        <v>6</v>
      </c>
      <c r="G1" s="440"/>
      <c r="H1" s="440"/>
      <c r="I1" s="440"/>
      <c r="J1" s="440"/>
      <c r="K1" s="440"/>
      <c r="L1" s="440"/>
      <c r="M1" s="440"/>
      <c r="N1" s="440"/>
      <c r="O1" s="440"/>
      <c r="P1" s="440"/>
      <c r="Q1" s="440"/>
      <c r="R1" s="440"/>
      <c r="S1" s="440"/>
    </row>
    <row r="2" spans="1:23" ht="22.5" customHeight="1" x14ac:dyDescent="0.3">
      <c r="A2" s="587" t="s">
        <v>353</v>
      </c>
      <c r="B2" s="587"/>
      <c r="C2" s="587"/>
      <c r="D2" s="587"/>
      <c r="E2" s="587"/>
      <c r="F2" s="587"/>
      <c r="G2" s="587"/>
      <c r="H2" s="587"/>
      <c r="I2" s="587"/>
      <c r="J2" s="587"/>
      <c r="K2" s="587"/>
      <c r="L2" s="587"/>
      <c r="M2" s="587"/>
      <c r="N2" s="587"/>
      <c r="O2" s="587"/>
      <c r="P2" s="587"/>
      <c r="Q2" s="587"/>
      <c r="R2" s="587"/>
      <c r="S2" s="587"/>
      <c r="T2" s="587"/>
      <c r="U2" s="587"/>
      <c r="V2" s="587"/>
      <c r="W2" s="587"/>
    </row>
    <row r="3" spans="1:23" ht="15.6" customHeight="1" x14ac:dyDescent="0.3">
      <c r="A3" s="441"/>
      <c r="B3" s="442"/>
      <c r="C3" s="443"/>
      <c r="D3" s="444"/>
      <c r="E3" s="442"/>
      <c r="F3" s="442"/>
      <c r="G3" s="586" t="s">
        <v>204</v>
      </c>
      <c r="H3" s="586"/>
      <c r="I3" s="586"/>
      <c r="J3" s="586"/>
      <c r="K3" s="586"/>
      <c r="L3" s="586"/>
      <c r="M3" s="586"/>
      <c r="N3" s="586"/>
      <c r="O3" s="586"/>
      <c r="P3" s="586"/>
      <c r="Q3" s="586"/>
      <c r="R3" s="586"/>
      <c r="S3" s="586"/>
      <c r="T3" s="586"/>
      <c r="U3" s="586"/>
      <c r="V3" s="586"/>
      <c r="W3" s="586"/>
    </row>
    <row r="4" spans="1:23" ht="21" customHeight="1" x14ac:dyDescent="0.3">
      <c r="A4" s="588" t="s">
        <v>0</v>
      </c>
      <c r="B4" s="589" t="s">
        <v>17</v>
      </c>
      <c r="C4" s="589" t="s">
        <v>18</v>
      </c>
      <c r="D4" s="591" t="s">
        <v>221</v>
      </c>
      <c r="E4" s="591" t="s">
        <v>222</v>
      </c>
      <c r="F4" s="583" t="s">
        <v>223</v>
      </c>
      <c r="G4" s="585" t="s">
        <v>224</v>
      </c>
      <c r="H4" s="585"/>
      <c r="I4" s="585"/>
      <c r="J4" s="585"/>
      <c r="K4" s="585"/>
      <c r="L4" s="585"/>
      <c r="M4" s="585"/>
      <c r="N4" s="585"/>
      <c r="O4" s="585"/>
      <c r="P4" s="585"/>
      <c r="Q4" s="585"/>
      <c r="R4" s="585"/>
      <c r="S4" s="585"/>
      <c r="T4" s="585"/>
      <c r="U4" s="585"/>
      <c r="V4" s="585"/>
      <c r="W4" s="585"/>
    </row>
    <row r="5" spans="1:23" ht="35.4" customHeight="1" x14ac:dyDescent="0.3">
      <c r="A5" s="588"/>
      <c r="B5" s="589"/>
      <c r="C5" s="590"/>
      <c r="D5" s="592"/>
      <c r="E5" s="592"/>
      <c r="F5" s="584"/>
      <c r="G5" s="350" t="s">
        <v>333</v>
      </c>
      <c r="H5" s="350" t="s">
        <v>334</v>
      </c>
      <c r="I5" s="350" t="s">
        <v>335</v>
      </c>
      <c r="J5" s="350" t="s">
        <v>336</v>
      </c>
      <c r="K5" s="350" t="s">
        <v>337</v>
      </c>
      <c r="L5" s="350" t="s">
        <v>338</v>
      </c>
      <c r="M5" s="350" t="s">
        <v>339</v>
      </c>
      <c r="N5" s="350" t="s">
        <v>340</v>
      </c>
      <c r="O5" s="350" t="s">
        <v>341</v>
      </c>
      <c r="P5" s="350" t="s">
        <v>342</v>
      </c>
      <c r="Q5" s="350" t="s">
        <v>343</v>
      </c>
      <c r="R5" s="350" t="s">
        <v>344</v>
      </c>
      <c r="S5" s="350" t="s">
        <v>345</v>
      </c>
      <c r="T5" s="350" t="s">
        <v>346</v>
      </c>
      <c r="U5" s="350" t="s">
        <v>347</v>
      </c>
      <c r="V5" s="350" t="s">
        <v>348</v>
      </c>
      <c r="W5" s="350" t="s">
        <v>349</v>
      </c>
    </row>
    <row r="6" spans="1:23" s="446" customFormat="1" ht="29.4" customHeight="1" x14ac:dyDescent="0.3">
      <c r="A6" s="445">
        <v>-1</v>
      </c>
      <c r="B6" s="445">
        <v>-2</v>
      </c>
      <c r="C6" s="445">
        <v>-3</v>
      </c>
      <c r="D6" s="240">
        <v>-4</v>
      </c>
      <c r="E6" s="241">
        <v>-5</v>
      </c>
      <c r="F6" s="356" t="s">
        <v>370</v>
      </c>
      <c r="G6" s="360">
        <v>-7</v>
      </c>
      <c r="H6" s="360">
        <v>-8</v>
      </c>
      <c r="I6" s="360">
        <v>-9</v>
      </c>
      <c r="J6" s="360">
        <v>-10</v>
      </c>
      <c r="K6" s="360">
        <v>-11</v>
      </c>
      <c r="L6" s="360">
        <v>-12</v>
      </c>
      <c r="M6" s="360">
        <v>-13</v>
      </c>
      <c r="N6" s="360">
        <v>-14</v>
      </c>
      <c r="O6" s="360">
        <v>-15</v>
      </c>
      <c r="P6" s="360">
        <v>-16</v>
      </c>
      <c r="Q6" s="360">
        <v>-17</v>
      </c>
      <c r="R6" s="360">
        <v>-18</v>
      </c>
      <c r="S6" s="360">
        <v>-19</v>
      </c>
      <c r="T6" s="360">
        <v>-20</v>
      </c>
      <c r="U6" s="360">
        <v>-21</v>
      </c>
      <c r="V6" s="360">
        <v>-22</v>
      </c>
      <c r="W6" s="360">
        <v>-23</v>
      </c>
    </row>
    <row r="7" spans="1:23" s="467" customFormat="1" ht="22.2" customHeight="1" x14ac:dyDescent="0.3">
      <c r="A7" s="447">
        <v>1</v>
      </c>
      <c r="B7" s="448" t="s">
        <v>22</v>
      </c>
      <c r="C7" s="449" t="s">
        <v>23</v>
      </c>
      <c r="D7" s="242">
        <v>40560</v>
      </c>
      <c r="E7" s="242"/>
      <c r="F7" s="358">
        <v>40559.774105000004</v>
      </c>
      <c r="G7" s="179">
        <v>584.82942400000013</v>
      </c>
      <c r="H7" s="179">
        <v>501.02028199999995</v>
      </c>
      <c r="I7" s="179">
        <v>944.64115199999981</v>
      </c>
      <c r="J7" s="179">
        <v>3199.6871449999994</v>
      </c>
      <c r="K7" s="179">
        <v>2477.0060699999999</v>
      </c>
      <c r="L7" s="179">
        <v>3371.9070429999997</v>
      </c>
      <c r="M7" s="179">
        <v>1760.7347130000001</v>
      </c>
      <c r="N7" s="179">
        <v>2765.4482710000002</v>
      </c>
      <c r="O7" s="179">
        <v>2876.7459809999996</v>
      </c>
      <c r="P7" s="179">
        <v>3339.6791439999997</v>
      </c>
      <c r="Q7" s="179">
        <v>2753.4165870000002</v>
      </c>
      <c r="R7" s="179">
        <v>2837.787288</v>
      </c>
      <c r="S7" s="179">
        <v>2572.7825890000004</v>
      </c>
      <c r="T7" s="179">
        <v>3205.7130599999996</v>
      </c>
      <c r="U7" s="179">
        <v>2561.9726300000007</v>
      </c>
      <c r="V7" s="179">
        <v>2443.1872829999998</v>
      </c>
      <c r="W7" s="179">
        <v>2363.2154430000001</v>
      </c>
    </row>
    <row r="8" spans="1:23" ht="22.2" customHeight="1" x14ac:dyDescent="0.3">
      <c r="A8" s="450" t="s">
        <v>24</v>
      </c>
      <c r="B8" s="451" t="s">
        <v>25</v>
      </c>
      <c r="C8" s="452" t="s">
        <v>26</v>
      </c>
      <c r="D8" s="349">
        <v>38190</v>
      </c>
      <c r="E8" s="349"/>
      <c r="F8" s="453">
        <v>38189.778166999997</v>
      </c>
      <c r="G8" s="349">
        <v>448.928</v>
      </c>
      <c r="H8" s="349">
        <v>380.25612599999999</v>
      </c>
      <c r="I8" s="349">
        <v>608.38287000000003</v>
      </c>
      <c r="J8" s="454">
        <v>3133.5146499999996</v>
      </c>
      <c r="K8" s="454">
        <v>2430.9819199999997</v>
      </c>
      <c r="L8" s="454">
        <v>3238.4686999999999</v>
      </c>
      <c r="M8" s="454">
        <v>1501.4482169999999</v>
      </c>
      <c r="N8" s="454">
        <v>2496.2443450000001</v>
      </c>
      <c r="O8" s="454">
        <v>2767.6404280000002</v>
      </c>
      <c r="P8" s="454">
        <v>3244.4987639999999</v>
      </c>
      <c r="Q8" s="454">
        <v>2509.629606</v>
      </c>
      <c r="R8" s="454">
        <v>2791.141795</v>
      </c>
      <c r="S8" s="454">
        <v>2444.044296</v>
      </c>
      <c r="T8" s="454">
        <v>3020.0286899999996</v>
      </c>
      <c r="U8" s="454">
        <v>2485.7124099999996</v>
      </c>
      <c r="V8" s="454">
        <v>2378.0864939999997</v>
      </c>
      <c r="W8" s="454">
        <v>2310.7708560000001</v>
      </c>
    </row>
    <row r="9" spans="1:23" ht="22.2" customHeight="1" x14ac:dyDescent="0.3">
      <c r="A9" s="455" t="s">
        <v>27</v>
      </c>
      <c r="B9" s="456" t="s">
        <v>28</v>
      </c>
      <c r="C9" s="455" t="s">
        <v>29</v>
      </c>
      <c r="D9" s="349">
        <v>38190</v>
      </c>
      <c r="E9" s="349"/>
      <c r="F9" s="453">
        <v>38189.778166999997</v>
      </c>
      <c r="G9" s="349">
        <v>448.928</v>
      </c>
      <c r="H9" s="349">
        <v>380.25612599999999</v>
      </c>
      <c r="I9" s="349">
        <v>608.38287000000003</v>
      </c>
      <c r="J9" s="454">
        <v>3133.5146499999996</v>
      </c>
      <c r="K9" s="454">
        <v>2430.9819199999997</v>
      </c>
      <c r="L9" s="454">
        <v>3238.4686999999999</v>
      </c>
      <c r="M9" s="454">
        <v>1501.4482169999999</v>
      </c>
      <c r="N9" s="454">
        <v>2496.2443450000001</v>
      </c>
      <c r="O9" s="454">
        <v>2767.6404280000002</v>
      </c>
      <c r="P9" s="454">
        <v>3244.4987639999999</v>
      </c>
      <c r="Q9" s="454">
        <v>2509.629606</v>
      </c>
      <c r="R9" s="454">
        <v>2791.141795</v>
      </c>
      <c r="S9" s="454">
        <v>2444.044296</v>
      </c>
      <c r="T9" s="454">
        <v>3020.0286899999996</v>
      </c>
      <c r="U9" s="454">
        <v>2485.7124099999996</v>
      </c>
      <c r="V9" s="454">
        <v>2378.0864939999997</v>
      </c>
      <c r="W9" s="454">
        <v>2310.7708560000001</v>
      </c>
    </row>
    <row r="10" spans="1:23" ht="22.2" customHeight="1" x14ac:dyDescent="0.3">
      <c r="A10" s="455" t="s">
        <v>30</v>
      </c>
      <c r="B10" s="456" t="s">
        <v>31</v>
      </c>
      <c r="C10" s="455" t="s">
        <v>32</v>
      </c>
      <c r="D10" s="349"/>
      <c r="E10" s="349"/>
      <c r="F10" s="453"/>
      <c r="G10" s="349"/>
      <c r="H10" s="349"/>
      <c r="I10" s="349"/>
      <c r="J10" s="454"/>
      <c r="K10" s="454"/>
      <c r="L10" s="454"/>
      <c r="M10" s="454"/>
      <c r="N10" s="454"/>
      <c r="O10" s="454"/>
      <c r="P10" s="454"/>
      <c r="Q10" s="454"/>
      <c r="R10" s="454"/>
      <c r="S10" s="454"/>
      <c r="T10" s="454"/>
      <c r="U10" s="454"/>
      <c r="V10" s="454"/>
      <c r="W10" s="454"/>
    </row>
    <row r="11" spans="1:23" ht="22.2" customHeight="1" x14ac:dyDescent="0.3">
      <c r="A11" s="455" t="s">
        <v>33</v>
      </c>
      <c r="B11" s="456" t="s">
        <v>34</v>
      </c>
      <c r="C11" s="455" t="s">
        <v>35</v>
      </c>
      <c r="D11" s="243"/>
      <c r="E11" s="243">
        <v>123.944774</v>
      </c>
      <c r="F11" s="244">
        <v>123.944774</v>
      </c>
      <c r="G11" s="178">
        <v>3.6391</v>
      </c>
      <c r="H11" s="178">
        <v>8.9598000000000013</v>
      </c>
      <c r="I11" s="178">
        <v>10.536516000000001</v>
      </c>
      <c r="J11" s="178">
        <v>14.306000000000001</v>
      </c>
      <c r="K11" s="178">
        <v>0.19752</v>
      </c>
      <c r="L11" s="178">
        <v>11.5207</v>
      </c>
      <c r="M11" s="178">
        <v>17.557588000000003</v>
      </c>
      <c r="N11" s="178">
        <v>16.482399999999998</v>
      </c>
      <c r="O11" s="178">
        <v>2.4805600000000001</v>
      </c>
      <c r="P11" s="178">
        <v>0.28499999999999998</v>
      </c>
      <c r="Q11" s="178">
        <v>7.9648599999999998</v>
      </c>
      <c r="R11" s="178">
        <v>0</v>
      </c>
      <c r="S11" s="178">
        <v>5.1258600000000003</v>
      </c>
      <c r="T11" s="178">
        <v>21.462330000000001</v>
      </c>
      <c r="U11" s="178">
        <v>1.9305399999999999</v>
      </c>
      <c r="V11" s="178">
        <v>1.496</v>
      </c>
      <c r="W11" s="178">
        <v>0</v>
      </c>
    </row>
    <row r="12" spans="1:23" ht="22.2" customHeight="1" x14ac:dyDescent="0.3">
      <c r="A12" s="455" t="s">
        <v>36</v>
      </c>
      <c r="B12" s="456" t="s">
        <v>37</v>
      </c>
      <c r="C12" s="455" t="s">
        <v>38</v>
      </c>
      <c r="D12" s="243">
        <v>1411</v>
      </c>
      <c r="E12" s="243"/>
      <c r="F12" s="244">
        <v>1411.0040400000003</v>
      </c>
      <c r="G12" s="178">
        <v>60.402424000000011</v>
      </c>
      <c r="H12" s="178">
        <v>91.670332000000002</v>
      </c>
      <c r="I12" s="178">
        <v>182.96690599999999</v>
      </c>
      <c r="J12" s="178">
        <v>38.243839999999999</v>
      </c>
      <c r="K12" s="178">
        <v>36.744540000000001</v>
      </c>
      <c r="L12" s="178">
        <v>96.039389999999997</v>
      </c>
      <c r="M12" s="178">
        <v>151.93240800000001</v>
      </c>
      <c r="N12" s="178">
        <v>111.693966</v>
      </c>
      <c r="O12" s="178">
        <v>55.097512999999992</v>
      </c>
      <c r="P12" s="178">
        <v>82.067979999999991</v>
      </c>
      <c r="Q12" s="178">
        <v>91.648888999999997</v>
      </c>
      <c r="R12" s="178">
        <v>37.692194999999998</v>
      </c>
      <c r="S12" s="178">
        <v>107.358163</v>
      </c>
      <c r="T12" s="178">
        <v>113.84484800000001</v>
      </c>
      <c r="U12" s="178">
        <v>58.745429999999907</v>
      </c>
      <c r="V12" s="178">
        <v>54.946208999999996</v>
      </c>
      <c r="W12" s="178">
        <v>39.909007000000003</v>
      </c>
    </row>
    <row r="13" spans="1:23" ht="22.2" customHeight="1" x14ac:dyDescent="0.3">
      <c r="A13" s="455" t="s">
        <v>39</v>
      </c>
      <c r="B13" s="456" t="s">
        <v>40</v>
      </c>
      <c r="C13" s="455" t="s">
        <v>41</v>
      </c>
      <c r="D13" s="243">
        <v>131</v>
      </c>
      <c r="E13" s="243"/>
      <c r="F13" s="244">
        <v>130.97587999999999</v>
      </c>
      <c r="G13" s="178">
        <v>0</v>
      </c>
      <c r="H13" s="178">
        <v>0</v>
      </c>
      <c r="I13" s="178">
        <v>130.97587999999999</v>
      </c>
      <c r="J13" s="178">
        <v>0</v>
      </c>
      <c r="K13" s="178">
        <v>0</v>
      </c>
      <c r="L13" s="178">
        <v>0</v>
      </c>
      <c r="M13" s="178">
        <v>0</v>
      </c>
      <c r="N13" s="178">
        <v>0</v>
      </c>
      <c r="O13" s="178">
        <v>0</v>
      </c>
      <c r="P13" s="178">
        <v>0</v>
      </c>
      <c r="Q13" s="178">
        <v>0</v>
      </c>
      <c r="R13" s="178">
        <v>0</v>
      </c>
      <c r="S13" s="178">
        <v>0</v>
      </c>
      <c r="T13" s="178">
        <v>0</v>
      </c>
      <c r="U13" s="178">
        <v>0</v>
      </c>
      <c r="V13" s="178">
        <v>0</v>
      </c>
      <c r="W13" s="178">
        <v>0</v>
      </c>
    </row>
    <row r="14" spans="1:23" ht="22.2" customHeight="1" x14ac:dyDescent="0.3">
      <c r="A14" s="455" t="s">
        <v>42</v>
      </c>
      <c r="B14" s="457" t="s">
        <v>43</v>
      </c>
      <c r="C14" s="455" t="s">
        <v>44</v>
      </c>
      <c r="D14" s="243">
        <v>52</v>
      </c>
      <c r="E14" s="243"/>
      <c r="F14" s="244">
        <v>51.889099999999999</v>
      </c>
      <c r="G14" s="178">
        <v>51.889099999999999</v>
      </c>
      <c r="H14" s="178">
        <v>0</v>
      </c>
      <c r="I14" s="178">
        <v>0</v>
      </c>
      <c r="J14" s="178">
        <v>0</v>
      </c>
      <c r="K14" s="178">
        <v>0</v>
      </c>
      <c r="L14" s="178">
        <v>0</v>
      </c>
      <c r="M14" s="178">
        <v>0</v>
      </c>
      <c r="N14" s="178">
        <v>0</v>
      </c>
      <c r="O14" s="178">
        <v>0</v>
      </c>
      <c r="P14" s="178">
        <v>0</v>
      </c>
      <c r="Q14" s="178">
        <v>0</v>
      </c>
      <c r="R14" s="178">
        <v>0</v>
      </c>
      <c r="S14" s="178">
        <v>0</v>
      </c>
      <c r="T14" s="178">
        <v>0</v>
      </c>
      <c r="U14" s="178">
        <v>0</v>
      </c>
      <c r="V14" s="178">
        <v>0</v>
      </c>
      <c r="W14" s="178">
        <v>0</v>
      </c>
    </row>
    <row r="15" spans="1:23" ht="22.2" customHeight="1" x14ac:dyDescent="0.3">
      <c r="A15" s="458" t="s">
        <v>45</v>
      </c>
      <c r="B15" s="459" t="s">
        <v>46</v>
      </c>
      <c r="C15" s="458" t="s">
        <v>47</v>
      </c>
      <c r="D15" s="349"/>
      <c r="E15" s="349"/>
      <c r="F15" s="453"/>
      <c r="G15" s="349"/>
      <c r="H15" s="349"/>
      <c r="I15" s="349"/>
      <c r="J15" s="454"/>
      <c r="K15" s="454"/>
      <c r="L15" s="454"/>
      <c r="M15" s="454"/>
      <c r="N15" s="454"/>
      <c r="O15" s="454"/>
      <c r="P15" s="454"/>
      <c r="Q15" s="454"/>
      <c r="R15" s="454"/>
      <c r="S15" s="454"/>
      <c r="T15" s="457"/>
      <c r="U15" s="457"/>
      <c r="V15" s="457"/>
      <c r="W15" s="457"/>
    </row>
    <row r="16" spans="1:23" ht="22.2" customHeight="1" x14ac:dyDescent="0.3">
      <c r="A16" s="460"/>
      <c r="B16" s="461" t="s">
        <v>48</v>
      </c>
      <c r="C16" s="460" t="s">
        <v>49</v>
      </c>
      <c r="D16" s="349"/>
      <c r="E16" s="349"/>
      <c r="F16" s="453"/>
      <c r="G16" s="349"/>
      <c r="H16" s="349"/>
      <c r="I16" s="349"/>
      <c r="J16" s="454"/>
      <c r="K16" s="454"/>
      <c r="L16" s="454"/>
      <c r="M16" s="454"/>
      <c r="N16" s="454"/>
      <c r="O16" s="454"/>
      <c r="P16" s="454"/>
      <c r="Q16" s="454"/>
      <c r="R16" s="454"/>
      <c r="S16" s="454"/>
      <c r="T16" s="457"/>
      <c r="U16" s="457"/>
      <c r="V16" s="457"/>
      <c r="W16" s="457"/>
    </row>
    <row r="17" spans="1:23" ht="22.2" customHeight="1" x14ac:dyDescent="0.3">
      <c r="A17" s="455" t="s">
        <v>50</v>
      </c>
      <c r="B17" s="457" t="s">
        <v>51</v>
      </c>
      <c r="C17" s="455" t="s">
        <v>52</v>
      </c>
      <c r="D17" s="243"/>
      <c r="E17" s="175">
        <v>525.26889399999993</v>
      </c>
      <c r="F17" s="357">
        <v>525.26889399999993</v>
      </c>
      <c r="G17" s="178">
        <v>19.970800000000001</v>
      </c>
      <c r="H17" s="178">
        <v>20.134024</v>
      </c>
      <c r="I17" s="178">
        <v>11.569140000000001</v>
      </c>
      <c r="J17" s="178">
        <v>12.622655</v>
      </c>
      <c r="K17" s="178">
        <v>8.0820900000000009</v>
      </c>
      <c r="L17" s="178">
        <v>24.878252999999997</v>
      </c>
      <c r="M17" s="178">
        <v>75.535999999999987</v>
      </c>
      <c r="N17" s="178">
        <v>140.02755999999999</v>
      </c>
      <c r="O17" s="178">
        <v>50.527479999999997</v>
      </c>
      <c r="P17" s="178">
        <v>11.827400000000001</v>
      </c>
      <c r="Q17" s="178">
        <v>47.688581999999997</v>
      </c>
      <c r="R17" s="178">
        <v>7.9532980000000002</v>
      </c>
      <c r="S17" s="178">
        <v>15.25427</v>
      </c>
      <c r="T17" s="178">
        <v>49.377192000000001</v>
      </c>
      <c r="U17" s="178">
        <v>14.51183</v>
      </c>
      <c r="V17" s="178">
        <v>5.3927399999999999</v>
      </c>
      <c r="W17" s="178">
        <v>9.9155800000000003</v>
      </c>
    </row>
    <row r="18" spans="1:23" s="463" customFormat="1" ht="22.2" customHeight="1" x14ac:dyDescent="0.3">
      <c r="A18" s="455" t="s">
        <v>53</v>
      </c>
      <c r="B18" s="456" t="s">
        <v>54</v>
      </c>
      <c r="C18" s="455" t="s">
        <v>55</v>
      </c>
      <c r="D18" s="462"/>
      <c r="E18" s="349">
        <f>110.36-1.62</f>
        <v>108.74</v>
      </c>
      <c r="F18" s="349">
        <f>110.36-1.62</f>
        <v>108.74</v>
      </c>
      <c r="G18" s="349">
        <v>0</v>
      </c>
      <c r="H18" s="349">
        <v>0</v>
      </c>
      <c r="I18" s="349">
        <v>0</v>
      </c>
      <c r="J18" s="349">
        <v>0</v>
      </c>
      <c r="K18" s="349">
        <v>0</v>
      </c>
      <c r="L18" s="349">
        <v>0</v>
      </c>
      <c r="M18" s="178">
        <v>13.2605</v>
      </c>
      <c r="N18" s="349">
        <v>0</v>
      </c>
      <c r="O18" s="349">
        <v>0</v>
      </c>
      <c r="P18" s="349">
        <v>0</v>
      </c>
      <c r="Q18" s="178">
        <v>95.484650000000002</v>
      </c>
      <c r="R18" s="349">
        <v>0</v>
      </c>
      <c r="S18" s="349">
        <v>0</v>
      </c>
      <c r="T18" s="349">
        <v>0</v>
      </c>
      <c r="U18" s="349">
        <v>0</v>
      </c>
      <c r="V18" s="349">
        <v>0</v>
      </c>
      <c r="W18" s="349">
        <v>0</v>
      </c>
    </row>
    <row r="19" spans="1:23" ht="22.2" customHeight="1" x14ac:dyDescent="0.3">
      <c r="A19" s="455" t="s">
        <v>56</v>
      </c>
      <c r="B19" s="456" t="s">
        <v>57</v>
      </c>
      <c r="C19" s="455" t="s">
        <v>58</v>
      </c>
      <c r="D19" s="464"/>
      <c r="E19" s="349"/>
      <c r="F19" s="453"/>
      <c r="G19" s="349"/>
      <c r="H19" s="349"/>
      <c r="I19" s="349"/>
      <c r="J19" s="349"/>
      <c r="K19" s="349"/>
      <c r="L19" s="349"/>
      <c r="M19" s="349"/>
      <c r="N19" s="349"/>
      <c r="O19" s="349"/>
      <c r="P19" s="349"/>
      <c r="Q19" s="349"/>
      <c r="R19" s="349"/>
      <c r="S19" s="349"/>
      <c r="T19" s="349"/>
      <c r="U19" s="349"/>
      <c r="V19" s="349"/>
      <c r="W19" s="349"/>
    </row>
    <row r="20" spans="1:23" ht="22.2" customHeight="1" x14ac:dyDescent="0.3">
      <c r="A20" s="455" t="s">
        <v>59</v>
      </c>
      <c r="B20" s="456" t="s">
        <v>60</v>
      </c>
      <c r="C20" s="455" t="s">
        <v>61</v>
      </c>
      <c r="D20" s="243"/>
      <c r="E20" s="175">
        <f>16.55325+1.62</f>
        <v>18.173249999999999</v>
      </c>
      <c r="F20" s="175">
        <f>16.55325+1.62</f>
        <v>18.173249999999999</v>
      </c>
      <c r="G20" s="178">
        <v>0</v>
      </c>
      <c r="H20" s="178">
        <v>0</v>
      </c>
      <c r="I20" s="178">
        <v>0.20984</v>
      </c>
      <c r="J20" s="178">
        <v>1</v>
      </c>
      <c r="K20" s="178">
        <v>1</v>
      </c>
      <c r="L20" s="178">
        <v>1</v>
      </c>
      <c r="M20" s="178">
        <v>1</v>
      </c>
      <c r="N20" s="178">
        <v>1</v>
      </c>
      <c r="O20" s="178">
        <v>1</v>
      </c>
      <c r="P20" s="178">
        <v>1</v>
      </c>
      <c r="Q20" s="178">
        <v>1</v>
      </c>
      <c r="R20" s="178">
        <v>1</v>
      </c>
      <c r="S20" s="178">
        <v>1</v>
      </c>
      <c r="T20" s="178">
        <v>1</v>
      </c>
      <c r="U20" s="178">
        <v>1.0724199999999999</v>
      </c>
      <c r="V20" s="178">
        <v>3.2658399999999999</v>
      </c>
      <c r="W20" s="178">
        <v>2.62</v>
      </c>
    </row>
    <row r="21" spans="1:23" ht="22.2" customHeight="1" x14ac:dyDescent="0.3">
      <c r="A21" s="465">
        <v>2</v>
      </c>
      <c r="B21" s="466" t="s">
        <v>62</v>
      </c>
      <c r="C21" s="465" t="s">
        <v>63</v>
      </c>
      <c r="D21" s="242">
        <v>6544</v>
      </c>
      <c r="E21" s="243"/>
      <c r="F21" s="358">
        <v>6544.0033570000005</v>
      </c>
      <c r="G21" s="179">
        <v>365.73604900000004</v>
      </c>
      <c r="H21" s="179">
        <v>291.77069999999998</v>
      </c>
      <c r="I21" s="179">
        <v>265.66247200000004</v>
      </c>
      <c r="J21" s="179">
        <v>318.39301000000006</v>
      </c>
      <c r="K21" s="179">
        <v>295.89848000000001</v>
      </c>
      <c r="L21" s="179">
        <v>413.41711300000003</v>
      </c>
      <c r="M21" s="179">
        <v>433.47191500000002</v>
      </c>
      <c r="N21" s="179">
        <v>359.051264</v>
      </c>
      <c r="O21" s="179">
        <v>386.74115599999999</v>
      </c>
      <c r="P21" s="179">
        <v>369.32295600000003</v>
      </c>
      <c r="Q21" s="179">
        <v>729.71077100000002</v>
      </c>
      <c r="R21" s="179">
        <v>251.66151699999995</v>
      </c>
      <c r="S21" s="179">
        <v>385.93647500000003</v>
      </c>
      <c r="T21" s="179">
        <v>394.49346700000007</v>
      </c>
      <c r="U21" s="179">
        <v>382.02114799999998</v>
      </c>
      <c r="V21" s="179">
        <v>553.47088499999995</v>
      </c>
      <c r="W21" s="179">
        <v>347.24397900000002</v>
      </c>
    </row>
    <row r="22" spans="1:23" ht="22.2" customHeight="1" x14ac:dyDescent="0.3">
      <c r="A22" s="455" t="s">
        <v>64</v>
      </c>
      <c r="B22" s="457" t="s">
        <v>65</v>
      </c>
      <c r="C22" s="455" t="s">
        <v>66</v>
      </c>
      <c r="D22" s="243">
        <v>1097</v>
      </c>
      <c r="E22" s="175"/>
      <c r="F22" s="357">
        <v>1097.0000990000001</v>
      </c>
      <c r="G22" s="178">
        <v>0</v>
      </c>
      <c r="H22" s="178">
        <v>0</v>
      </c>
      <c r="I22" s="178">
        <v>0</v>
      </c>
      <c r="J22" s="178">
        <v>52.42116</v>
      </c>
      <c r="K22" s="178">
        <v>53.303330000000003</v>
      </c>
      <c r="L22" s="178">
        <v>96.499830000000003</v>
      </c>
      <c r="M22" s="178">
        <v>157.28965299999999</v>
      </c>
      <c r="N22" s="178">
        <v>84.623942</v>
      </c>
      <c r="O22" s="178">
        <v>72.391406000000003</v>
      </c>
      <c r="P22" s="178">
        <v>52.817256</v>
      </c>
      <c r="Q22" s="178">
        <v>96.924700999999999</v>
      </c>
      <c r="R22" s="178">
        <v>42.814867</v>
      </c>
      <c r="S22" s="178">
        <v>96.131405000000001</v>
      </c>
      <c r="T22" s="178">
        <v>82.422186999999994</v>
      </c>
      <c r="U22" s="178">
        <v>76.529787999999996</v>
      </c>
      <c r="V22" s="178">
        <v>75.71276499999999</v>
      </c>
      <c r="W22" s="178">
        <v>57.117809000000008</v>
      </c>
    </row>
    <row r="23" spans="1:23" s="467" customFormat="1" ht="22.2" customHeight="1" x14ac:dyDescent="0.3">
      <c r="A23" s="455" t="s">
        <v>67</v>
      </c>
      <c r="B23" s="457" t="s">
        <v>68</v>
      </c>
      <c r="C23" s="455" t="s">
        <v>69</v>
      </c>
      <c r="D23" s="243">
        <v>324</v>
      </c>
      <c r="E23" s="175"/>
      <c r="F23" s="357">
        <v>323.99979099999996</v>
      </c>
      <c r="G23" s="178">
        <v>148.61760599999999</v>
      </c>
      <c r="H23" s="178">
        <v>91.978633000000002</v>
      </c>
      <c r="I23" s="178">
        <v>83.403551999999991</v>
      </c>
      <c r="J23" s="178">
        <v>0</v>
      </c>
      <c r="K23" s="178">
        <v>0</v>
      </c>
      <c r="L23" s="178">
        <v>0</v>
      </c>
      <c r="M23" s="178">
        <v>0</v>
      </c>
      <c r="N23" s="178">
        <v>0</v>
      </c>
      <c r="O23" s="178">
        <v>0</v>
      </c>
      <c r="P23" s="178">
        <v>0</v>
      </c>
      <c r="Q23" s="178">
        <v>0</v>
      </c>
      <c r="R23" s="178">
        <v>0</v>
      </c>
      <c r="S23" s="178">
        <v>0</v>
      </c>
      <c r="T23" s="178">
        <v>0</v>
      </c>
      <c r="U23" s="178">
        <v>0</v>
      </c>
      <c r="V23" s="178">
        <v>0</v>
      </c>
      <c r="W23" s="178">
        <v>0</v>
      </c>
    </row>
    <row r="24" spans="1:23" ht="22.2" customHeight="1" x14ac:dyDescent="0.3">
      <c r="A24" s="455" t="s">
        <v>70</v>
      </c>
      <c r="B24" s="457" t="s">
        <v>71</v>
      </c>
      <c r="C24" s="455" t="s">
        <v>72</v>
      </c>
      <c r="D24" s="243">
        <v>23</v>
      </c>
      <c r="E24" s="175"/>
      <c r="F24" s="357">
        <v>22.999250000000004</v>
      </c>
      <c r="G24" s="178">
        <v>6.4323999999999995</v>
      </c>
      <c r="H24" s="178">
        <v>1.04525</v>
      </c>
      <c r="I24" s="178">
        <v>0.56963999999999992</v>
      </c>
      <c r="J24" s="178">
        <v>0.83572999999999997</v>
      </c>
      <c r="K24" s="178">
        <v>0.66306999999999994</v>
      </c>
      <c r="L24" s="178">
        <v>1.1972</v>
      </c>
      <c r="M24" s="178">
        <v>1.6574</v>
      </c>
      <c r="N24" s="178">
        <v>1.8754</v>
      </c>
      <c r="O24" s="178">
        <v>1.5269499999999998</v>
      </c>
      <c r="P24" s="178">
        <v>0.9383999999999999</v>
      </c>
      <c r="Q24" s="178">
        <v>0.40399000000000002</v>
      </c>
      <c r="R24" s="178">
        <v>1.46045</v>
      </c>
      <c r="S24" s="178">
        <v>0.54037999999999997</v>
      </c>
      <c r="T24" s="178">
        <v>1.30945</v>
      </c>
      <c r="U24" s="178">
        <v>1.31203</v>
      </c>
      <c r="V24" s="178">
        <v>0.62756999999999996</v>
      </c>
      <c r="W24" s="178">
        <v>0.60394000000000003</v>
      </c>
    </row>
    <row r="25" spans="1:23" ht="22.2" customHeight="1" x14ac:dyDescent="0.3">
      <c r="A25" s="455" t="s">
        <v>64</v>
      </c>
      <c r="B25" s="457" t="s">
        <v>74</v>
      </c>
      <c r="C25" s="455" t="s">
        <v>75</v>
      </c>
      <c r="D25" s="243">
        <v>280</v>
      </c>
      <c r="E25" s="243"/>
      <c r="F25" s="244">
        <v>279.99741</v>
      </c>
      <c r="G25" s="178">
        <v>2.8400000000000002E-2</v>
      </c>
      <c r="H25" s="178">
        <v>6.2498999999999993</v>
      </c>
      <c r="I25" s="178">
        <v>12.885300000000001</v>
      </c>
      <c r="J25" s="178">
        <v>0.12</v>
      </c>
      <c r="K25" s="178">
        <v>0</v>
      </c>
      <c r="L25" s="178">
        <v>0.02</v>
      </c>
      <c r="M25" s="178">
        <v>0</v>
      </c>
      <c r="N25" s="178">
        <v>0</v>
      </c>
      <c r="O25" s="178">
        <v>5.0199999999999996</v>
      </c>
      <c r="P25" s="178">
        <v>0</v>
      </c>
      <c r="Q25" s="178">
        <v>0</v>
      </c>
      <c r="R25" s="178">
        <v>10.01577</v>
      </c>
      <c r="S25" s="178">
        <v>6.4239999999999992E-2</v>
      </c>
      <c r="T25" s="178">
        <v>0</v>
      </c>
      <c r="U25" s="178">
        <v>2.8058799999999997</v>
      </c>
      <c r="V25" s="178">
        <v>241.98792</v>
      </c>
      <c r="W25" s="178">
        <v>0.8</v>
      </c>
    </row>
    <row r="26" spans="1:23" ht="22.2" customHeight="1" x14ac:dyDescent="0.3">
      <c r="A26" s="455" t="s">
        <v>67</v>
      </c>
      <c r="B26" s="457" t="s">
        <v>77</v>
      </c>
      <c r="C26" s="455" t="s">
        <v>78</v>
      </c>
      <c r="D26" s="243">
        <v>168</v>
      </c>
      <c r="E26" s="243"/>
      <c r="F26" s="244">
        <f>SUM(G26:W26)</f>
        <v>180.99999999999994</v>
      </c>
      <c r="G26" s="178">
        <v>3.75</v>
      </c>
      <c r="H26" s="178">
        <v>0.2</v>
      </c>
      <c r="I26" s="178">
        <v>0.2</v>
      </c>
      <c r="J26" s="178">
        <v>0.2</v>
      </c>
      <c r="K26" s="178">
        <v>12.37</v>
      </c>
      <c r="L26" s="178">
        <v>0.2</v>
      </c>
      <c r="M26" s="178">
        <v>0.2</v>
      </c>
      <c r="N26" s="178">
        <v>0.2</v>
      </c>
      <c r="O26" s="178">
        <v>0.2</v>
      </c>
      <c r="P26" s="178">
        <v>0.7</v>
      </c>
      <c r="Q26" s="178">
        <v>161.08000000000001</v>
      </c>
      <c r="R26" s="178">
        <v>0.2</v>
      </c>
      <c r="S26" s="178">
        <v>0.2</v>
      </c>
      <c r="T26" s="178">
        <v>0.7</v>
      </c>
      <c r="U26" s="178">
        <v>0.2</v>
      </c>
      <c r="V26" s="178">
        <v>0.2</v>
      </c>
      <c r="W26" s="178">
        <v>0.2</v>
      </c>
    </row>
    <row r="27" spans="1:23" ht="22.2" customHeight="1" x14ac:dyDescent="0.3">
      <c r="A27" s="455" t="s">
        <v>79</v>
      </c>
      <c r="B27" s="457" t="s">
        <v>80</v>
      </c>
      <c r="C27" s="455" t="s">
        <v>81</v>
      </c>
      <c r="D27" s="464"/>
      <c r="E27" s="464"/>
      <c r="F27" s="468">
        <f t="shared" ref="F27:W27" si="0">SUM(F28:F37)</f>
        <v>96.873751999999996</v>
      </c>
      <c r="G27" s="464">
        <f t="shared" si="0"/>
        <v>12.554221999999999</v>
      </c>
      <c r="H27" s="464">
        <f t="shared" si="0"/>
        <v>14.406779999999999</v>
      </c>
      <c r="I27" s="464">
        <f t="shared" si="0"/>
        <v>9.1000299999999985</v>
      </c>
      <c r="J27" s="464">
        <f t="shared" si="0"/>
        <v>2.9651700000000001</v>
      </c>
      <c r="K27" s="464">
        <f t="shared" si="0"/>
        <v>3.15985</v>
      </c>
      <c r="L27" s="464">
        <f t="shared" si="0"/>
        <v>2.8102999999999998</v>
      </c>
      <c r="M27" s="464">
        <f t="shared" si="0"/>
        <v>7.2396000000000003</v>
      </c>
      <c r="N27" s="464">
        <f t="shared" si="0"/>
        <v>2.649</v>
      </c>
      <c r="O27" s="464">
        <f t="shared" si="0"/>
        <v>2.7736999999999998</v>
      </c>
      <c r="P27" s="464">
        <f t="shared" si="0"/>
        <v>4.1880999999999995</v>
      </c>
      <c r="Q27" s="464">
        <f t="shared" si="0"/>
        <v>3.7215500000000001</v>
      </c>
      <c r="R27" s="464">
        <f t="shared" si="0"/>
        <v>2.7455200000000004</v>
      </c>
      <c r="S27" s="464">
        <f t="shared" si="0"/>
        <v>4.5583799999999997</v>
      </c>
      <c r="T27" s="464">
        <f t="shared" si="0"/>
        <v>3.7625699999999997</v>
      </c>
      <c r="U27" s="464">
        <f t="shared" si="0"/>
        <v>12.609689999999999</v>
      </c>
      <c r="V27" s="464">
        <f t="shared" si="0"/>
        <v>3.2745500000000005</v>
      </c>
      <c r="W27" s="464">
        <f t="shared" si="0"/>
        <v>4.3547399999999996</v>
      </c>
    </row>
    <row r="28" spans="1:23" ht="22.2" customHeight="1" x14ac:dyDescent="0.3">
      <c r="A28" s="455" t="s">
        <v>82</v>
      </c>
      <c r="B28" s="457" t="s">
        <v>83</v>
      </c>
      <c r="C28" s="455" t="s">
        <v>84</v>
      </c>
      <c r="D28" s="243">
        <v>5</v>
      </c>
      <c r="E28" s="243"/>
      <c r="F28" s="244">
        <v>4.9991199999999996</v>
      </c>
      <c r="G28" s="178">
        <v>1.5255000000000001</v>
      </c>
      <c r="H28" s="178">
        <v>0.39429999999999998</v>
      </c>
      <c r="I28" s="178">
        <v>1.74864</v>
      </c>
      <c r="J28" s="178">
        <v>0.25762000000000002</v>
      </c>
      <c r="K28" s="178">
        <v>0.05</v>
      </c>
      <c r="L28" s="178">
        <v>0.34810000000000002</v>
      </c>
      <c r="M28" s="178">
        <v>0.05</v>
      </c>
      <c r="N28" s="178">
        <v>1.7000000000000348E-3</v>
      </c>
      <c r="O28" s="178">
        <v>0.05</v>
      </c>
      <c r="P28" s="178">
        <v>0.05</v>
      </c>
      <c r="Q28" s="178">
        <v>8.4029999999999994E-2</v>
      </c>
      <c r="R28" s="178">
        <v>0.23923</v>
      </c>
      <c r="S28" s="178">
        <v>0.05</v>
      </c>
      <c r="T28" s="178">
        <v>0.05</v>
      </c>
      <c r="U28" s="178">
        <v>0</v>
      </c>
      <c r="V28" s="178">
        <v>0.05</v>
      </c>
      <c r="W28" s="178">
        <v>0.05</v>
      </c>
    </row>
    <row r="29" spans="1:23" ht="22.2" customHeight="1" x14ac:dyDescent="0.3">
      <c r="A29" s="455" t="s">
        <v>85</v>
      </c>
      <c r="B29" s="457" t="s">
        <v>86</v>
      </c>
      <c r="C29" s="455" t="s">
        <v>87</v>
      </c>
      <c r="D29" s="244"/>
      <c r="E29" s="175">
        <v>4.9792000000000005</v>
      </c>
      <c r="F29" s="357">
        <v>4.9792000000000005</v>
      </c>
      <c r="G29" s="178">
        <v>0</v>
      </c>
      <c r="H29" s="178">
        <v>0</v>
      </c>
      <c r="I29" s="178">
        <v>0</v>
      </c>
      <c r="J29" s="178">
        <v>0</v>
      </c>
      <c r="K29" s="178">
        <v>0</v>
      </c>
      <c r="L29" s="178">
        <v>0</v>
      </c>
      <c r="M29" s="178">
        <v>2.5792000000000002</v>
      </c>
      <c r="N29" s="178">
        <v>0</v>
      </c>
      <c r="O29" s="178">
        <v>0</v>
      </c>
      <c r="P29" s="178">
        <v>0</v>
      </c>
      <c r="Q29" s="178">
        <v>0</v>
      </c>
      <c r="R29" s="178">
        <v>0</v>
      </c>
      <c r="S29" s="178">
        <v>0</v>
      </c>
      <c r="T29" s="178">
        <v>0</v>
      </c>
      <c r="U29" s="178">
        <v>0</v>
      </c>
      <c r="V29" s="178">
        <v>0</v>
      </c>
      <c r="W29" s="178">
        <v>2.4</v>
      </c>
    </row>
    <row r="30" spans="1:23" ht="22.2" customHeight="1" x14ac:dyDescent="0.3">
      <c r="A30" s="455" t="s">
        <v>88</v>
      </c>
      <c r="B30" s="457" t="s">
        <v>89</v>
      </c>
      <c r="C30" s="455" t="s">
        <v>90</v>
      </c>
      <c r="D30" s="243">
        <v>10</v>
      </c>
      <c r="E30" s="243"/>
      <c r="F30" s="244">
        <v>10.430929999999998</v>
      </c>
      <c r="G30" s="178">
        <v>0.1232</v>
      </c>
      <c r="H30" s="178">
        <v>2.6350500000000001</v>
      </c>
      <c r="I30" s="178">
        <v>0.55503999999999998</v>
      </c>
      <c r="J30" s="178">
        <v>0.43246000000000007</v>
      </c>
      <c r="K30" s="178">
        <v>0.14183000000000001</v>
      </c>
      <c r="L30" s="178">
        <v>0.189</v>
      </c>
      <c r="M30" s="178">
        <v>0.17749999999999999</v>
      </c>
      <c r="N30" s="178">
        <v>0.17580000000000001</v>
      </c>
      <c r="O30" s="178">
        <v>0.12175999999999999</v>
      </c>
      <c r="P30" s="178">
        <v>8.5400000000000004E-2</v>
      </c>
      <c r="Q30" s="178">
        <v>0.12692999999999999</v>
      </c>
      <c r="R30" s="178">
        <v>0.17097000000000001</v>
      </c>
      <c r="S30" s="178">
        <v>0.22334999999999999</v>
      </c>
      <c r="T30" s="178">
        <v>0.15090999999999999</v>
      </c>
      <c r="U30" s="178">
        <v>4.8528200000000004</v>
      </c>
      <c r="V30" s="178">
        <v>8.9870000000000005E-2</v>
      </c>
      <c r="W30" s="178">
        <v>0.17904</v>
      </c>
    </row>
    <row r="31" spans="1:23" ht="22.2" customHeight="1" x14ac:dyDescent="0.3">
      <c r="A31" s="455" t="s">
        <v>91</v>
      </c>
      <c r="B31" s="456" t="s">
        <v>92</v>
      </c>
      <c r="C31" s="455" t="s">
        <v>93</v>
      </c>
      <c r="D31" s="243">
        <v>70</v>
      </c>
      <c r="E31" s="243"/>
      <c r="F31" s="244">
        <v>69.996241999999995</v>
      </c>
      <c r="G31" s="178">
        <v>9.5414320000000004</v>
      </c>
      <c r="H31" s="178">
        <v>10.278280000000001</v>
      </c>
      <c r="I31" s="178">
        <v>5.5936299999999992</v>
      </c>
      <c r="J31" s="178">
        <v>2.1250900000000001</v>
      </c>
      <c r="K31" s="178">
        <v>2.9680200000000001</v>
      </c>
      <c r="L31" s="178">
        <v>2.2731999999999997</v>
      </c>
      <c r="M31" s="178">
        <v>4.1353</v>
      </c>
      <c r="N31" s="178">
        <v>2.4714999999999998</v>
      </c>
      <c r="O31" s="178">
        <v>2.6019399999999999</v>
      </c>
      <c r="P31" s="178">
        <v>4.0526999999999997</v>
      </c>
      <c r="Q31" s="178">
        <v>3.4699500000000003</v>
      </c>
      <c r="R31" s="178">
        <v>2.3353200000000003</v>
      </c>
      <c r="S31" s="178">
        <v>3.1850300000000002</v>
      </c>
      <c r="T31" s="178">
        <v>3.5616599999999998</v>
      </c>
      <c r="U31" s="178">
        <v>7.6233799999999992</v>
      </c>
      <c r="V31" s="178">
        <v>2.0541100000000001</v>
      </c>
      <c r="W31" s="178">
        <v>1.7257</v>
      </c>
    </row>
    <row r="32" spans="1:23" ht="22.2" customHeight="1" x14ac:dyDescent="0.3">
      <c r="A32" s="455" t="s">
        <v>94</v>
      </c>
      <c r="B32" s="456" t="s">
        <v>95</v>
      </c>
      <c r="C32" s="455" t="s">
        <v>96</v>
      </c>
      <c r="D32" s="243">
        <v>6</v>
      </c>
      <c r="E32" s="243"/>
      <c r="F32" s="244">
        <v>5.9951599999999994</v>
      </c>
      <c r="G32" s="178">
        <v>1.16099</v>
      </c>
      <c r="H32" s="178">
        <v>1.0991500000000001</v>
      </c>
      <c r="I32" s="178">
        <v>1.20272</v>
      </c>
      <c r="J32" s="178">
        <v>0</v>
      </c>
      <c r="K32" s="178">
        <v>0</v>
      </c>
      <c r="L32" s="178">
        <v>0</v>
      </c>
      <c r="M32" s="178">
        <v>0.29759999999999998</v>
      </c>
      <c r="N32" s="178">
        <v>0</v>
      </c>
      <c r="O32" s="178">
        <v>0</v>
      </c>
      <c r="P32" s="178">
        <v>0</v>
      </c>
      <c r="Q32" s="178">
        <v>4.0639999999999954E-2</v>
      </c>
      <c r="R32" s="178">
        <v>0</v>
      </c>
      <c r="S32" s="178">
        <v>1.1000000000000001</v>
      </c>
      <c r="T32" s="178">
        <v>0</v>
      </c>
      <c r="U32" s="178">
        <v>0.13349</v>
      </c>
      <c r="V32" s="178">
        <v>0.96056999999999992</v>
      </c>
      <c r="W32" s="178">
        <v>0</v>
      </c>
    </row>
    <row r="33" spans="1:23" ht="22.2" customHeight="1" x14ac:dyDescent="0.3">
      <c r="A33" s="455" t="s">
        <v>97</v>
      </c>
      <c r="B33" s="456" t="s">
        <v>98</v>
      </c>
      <c r="C33" s="455" t="s">
        <v>99</v>
      </c>
      <c r="D33" s="349"/>
      <c r="E33" s="349"/>
      <c r="F33" s="453"/>
      <c r="G33" s="349"/>
      <c r="H33" s="349"/>
      <c r="I33" s="349"/>
      <c r="J33" s="454"/>
      <c r="K33" s="454"/>
      <c r="L33" s="454"/>
      <c r="M33" s="454"/>
      <c r="N33" s="454"/>
      <c r="O33" s="454"/>
      <c r="P33" s="454"/>
      <c r="Q33" s="454"/>
      <c r="R33" s="454"/>
      <c r="S33" s="454"/>
      <c r="T33" s="457"/>
      <c r="U33" s="457"/>
      <c r="V33" s="457"/>
      <c r="W33" s="457"/>
    </row>
    <row r="34" spans="1:23" ht="22.2" customHeight="1" x14ac:dyDescent="0.3">
      <c r="A34" s="455" t="s">
        <v>100</v>
      </c>
      <c r="B34" s="456" t="s">
        <v>101</v>
      </c>
      <c r="C34" s="455" t="s">
        <v>102</v>
      </c>
      <c r="D34" s="464"/>
      <c r="E34" s="349"/>
      <c r="F34" s="453"/>
      <c r="G34" s="349"/>
      <c r="H34" s="349"/>
      <c r="I34" s="349"/>
      <c r="J34" s="454"/>
      <c r="K34" s="454"/>
      <c r="L34" s="454"/>
      <c r="M34" s="454"/>
      <c r="N34" s="454"/>
      <c r="O34" s="454"/>
      <c r="P34" s="454"/>
      <c r="Q34" s="454"/>
      <c r="R34" s="454"/>
      <c r="S34" s="454"/>
      <c r="T34" s="457"/>
      <c r="U34" s="457"/>
      <c r="V34" s="457"/>
      <c r="W34" s="457"/>
    </row>
    <row r="35" spans="1:23" ht="22.2" customHeight="1" x14ac:dyDescent="0.3">
      <c r="A35" s="455" t="s">
        <v>103</v>
      </c>
      <c r="B35" s="456" t="s">
        <v>104</v>
      </c>
      <c r="C35" s="455" t="s">
        <v>105</v>
      </c>
      <c r="D35" s="464"/>
      <c r="E35" s="349"/>
      <c r="F35" s="453"/>
      <c r="G35" s="349"/>
      <c r="H35" s="349"/>
      <c r="I35" s="349"/>
      <c r="J35" s="454"/>
      <c r="K35" s="454"/>
      <c r="L35" s="454"/>
      <c r="M35" s="454"/>
      <c r="N35" s="454"/>
      <c r="O35" s="454"/>
      <c r="P35" s="454"/>
      <c r="Q35" s="454"/>
      <c r="R35" s="454"/>
      <c r="S35" s="454"/>
      <c r="T35" s="457"/>
      <c r="U35" s="457"/>
      <c r="V35" s="457"/>
      <c r="W35" s="457"/>
    </row>
    <row r="36" spans="1:23" ht="22.2" customHeight="1" x14ac:dyDescent="0.3">
      <c r="A36" s="455" t="s">
        <v>106</v>
      </c>
      <c r="B36" s="456" t="s">
        <v>107</v>
      </c>
      <c r="C36" s="455" t="s">
        <v>108</v>
      </c>
      <c r="D36" s="464"/>
      <c r="E36" s="349"/>
      <c r="F36" s="453"/>
      <c r="G36" s="349"/>
      <c r="H36" s="349"/>
      <c r="I36" s="349"/>
      <c r="J36" s="454"/>
      <c r="K36" s="454"/>
      <c r="L36" s="454"/>
      <c r="M36" s="454"/>
      <c r="N36" s="454"/>
      <c r="O36" s="454"/>
      <c r="P36" s="454"/>
      <c r="Q36" s="454"/>
      <c r="R36" s="454"/>
      <c r="S36" s="454"/>
      <c r="T36" s="457"/>
      <c r="U36" s="457"/>
      <c r="V36" s="457"/>
      <c r="W36" s="457"/>
    </row>
    <row r="37" spans="1:23" ht="22.2" customHeight="1" x14ac:dyDescent="0.3">
      <c r="A37" s="455" t="s">
        <v>109</v>
      </c>
      <c r="B37" s="456" t="s">
        <v>110</v>
      </c>
      <c r="C37" s="455" t="s">
        <v>111</v>
      </c>
      <c r="D37" s="243"/>
      <c r="E37" s="175">
        <v>0.47309999999999997</v>
      </c>
      <c r="F37" s="357">
        <v>0.47309999999999997</v>
      </c>
      <c r="G37" s="178">
        <v>0.2031</v>
      </c>
      <c r="H37" s="178">
        <v>0</v>
      </c>
      <c r="I37" s="178">
        <v>0</v>
      </c>
      <c r="J37" s="178">
        <v>0.15</v>
      </c>
      <c r="K37" s="178">
        <v>0</v>
      </c>
      <c r="L37" s="178">
        <v>0</v>
      </c>
      <c r="M37" s="178">
        <v>0</v>
      </c>
      <c r="N37" s="178">
        <v>0</v>
      </c>
      <c r="O37" s="178">
        <v>0</v>
      </c>
      <c r="P37" s="178">
        <v>0</v>
      </c>
      <c r="Q37" s="178">
        <v>0</v>
      </c>
      <c r="R37" s="178">
        <v>0</v>
      </c>
      <c r="S37" s="178">
        <v>0</v>
      </c>
      <c r="T37" s="178">
        <v>0</v>
      </c>
      <c r="U37" s="178">
        <v>0</v>
      </c>
      <c r="V37" s="178">
        <v>0.12</v>
      </c>
      <c r="W37" s="178">
        <v>0</v>
      </c>
    </row>
    <row r="38" spans="1:23" ht="22.2" customHeight="1" x14ac:dyDescent="0.3">
      <c r="A38" s="455" t="s">
        <v>112</v>
      </c>
      <c r="B38" s="456" t="s">
        <v>113</v>
      </c>
      <c r="C38" s="455" t="s">
        <v>114</v>
      </c>
      <c r="D38" s="464"/>
      <c r="E38" s="464"/>
      <c r="F38" s="468">
        <f t="shared" ref="F38:W38" si="1">SUM(F39:F44)</f>
        <v>464.99759099999994</v>
      </c>
      <c r="G38" s="464">
        <f t="shared" si="1"/>
        <v>15.26263</v>
      </c>
      <c r="H38" s="464">
        <f t="shared" si="1"/>
        <v>72.505799999999994</v>
      </c>
      <c r="I38" s="464">
        <f t="shared" si="1"/>
        <v>6.5959299999999992</v>
      </c>
      <c r="J38" s="464">
        <f t="shared" si="1"/>
        <v>15.162840000000001</v>
      </c>
      <c r="K38" s="464">
        <f t="shared" si="1"/>
        <v>5.2083399999999997</v>
      </c>
      <c r="L38" s="464">
        <f t="shared" si="1"/>
        <v>6.5138999999999996</v>
      </c>
      <c r="M38" s="464">
        <f t="shared" si="1"/>
        <v>55.163381000000001</v>
      </c>
      <c r="N38" s="464">
        <f t="shared" si="1"/>
        <v>2.4777999999999998</v>
      </c>
      <c r="O38" s="464">
        <f t="shared" si="1"/>
        <v>18.179819999999999</v>
      </c>
      <c r="P38" s="464">
        <f t="shared" si="1"/>
        <v>0.35260000000000002</v>
      </c>
      <c r="Q38" s="464">
        <f t="shared" si="1"/>
        <v>168.54464999999996</v>
      </c>
      <c r="R38" s="464">
        <f t="shared" si="1"/>
        <v>7.7612799999999993</v>
      </c>
      <c r="S38" s="464">
        <f t="shared" si="1"/>
        <v>24.19566</v>
      </c>
      <c r="T38" s="464">
        <f t="shared" si="1"/>
        <v>0.45462000000000002</v>
      </c>
      <c r="U38" s="464">
        <f t="shared" si="1"/>
        <v>34.288689999999995</v>
      </c>
      <c r="V38" s="464">
        <f t="shared" si="1"/>
        <v>6.8807600000000004</v>
      </c>
      <c r="W38" s="464">
        <f t="shared" si="1"/>
        <v>25.448889999999999</v>
      </c>
    </row>
    <row r="39" spans="1:23" ht="22.2" customHeight="1" x14ac:dyDescent="0.3">
      <c r="A39" s="455" t="s">
        <v>115</v>
      </c>
      <c r="B39" s="456" t="s">
        <v>116</v>
      </c>
      <c r="C39" s="455" t="s">
        <v>117</v>
      </c>
      <c r="D39" s="243">
        <v>155</v>
      </c>
      <c r="E39" s="243"/>
      <c r="F39" s="244">
        <v>154.99999999999997</v>
      </c>
      <c r="G39" s="178">
        <v>0</v>
      </c>
      <c r="H39" s="178">
        <v>0</v>
      </c>
      <c r="I39" s="178">
        <v>0</v>
      </c>
      <c r="J39" s="178">
        <v>0</v>
      </c>
      <c r="K39" s="178">
        <v>0</v>
      </c>
      <c r="L39" s="178">
        <v>0</v>
      </c>
      <c r="M39" s="178">
        <v>0</v>
      </c>
      <c r="N39" s="178">
        <v>0</v>
      </c>
      <c r="O39" s="178">
        <v>0</v>
      </c>
      <c r="P39" s="178">
        <v>0</v>
      </c>
      <c r="Q39" s="178">
        <v>154.99999999999997</v>
      </c>
      <c r="R39" s="178">
        <v>0</v>
      </c>
      <c r="S39" s="178">
        <v>0</v>
      </c>
      <c r="T39" s="178">
        <v>0</v>
      </c>
      <c r="U39" s="178">
        <v>0</v>
      </c>
      <c r="V39" s="178">
        <v>0</v>
      </c>
      <c r="W39" s="178">
        <v>0</v>
      </c>
    </row>
    <row r="40" spans="1:23" ht="22.2" customHeight="1" x14ac:dyDescent="0.3">
      <c r="A40" s="455" t="s">
        <v>118</v>
      </c>
      <c r="B40" s="456" t="s">
        <v>119</v>
      </c>
      <c r="C40" s="455" t="s">
        <v>120</v>
      </c>
      <c r="D40" s="243">
        <v>101</v>
      </c>
      <c r="E40" s="243"/>
      <c r="F40" s="244">
        <v>100.99736</v>
      </c>
      <c r="G40" s="178">
        <v>0</v>
      </c>
      <c r="H40" s="178">
        <v>35.993200000000002</v>
      </c>
      <c r="I40" s="178">
        <v>0</v>
      </c>
      <c r="J40" s="178">
        <v>0</v>
      </c>
      <c r="K40" s="178">
        <v>0</v>
      </c>
      <c r="L40" s="178">
        <v>0</v>
      </c>
      <c r="M40" s="178">
        <v>40</v>
      </c>
      <c r="N40" s="178">
        <v>0</v>
      </c>
      <c r="O40" s="178">
        <v>0</v>
      </c>
      <c r="P40" s="178">
        <v>0</v>
      </c>
      <c r="Q40" s="178">
        <v>0</v>
      </c>
      <c r="R40" s="178">
        <v>0</v>
      </c>
      <c r="S40" s="178">
        <v>0</v>
      </c>
      <c r="T40" s="178">
        <v>0</v>
      </c>
      <c r="U40" s="178">
        <v>0</v>
      </c>
      <c r="V40" s="178">
        <v>0</v>
      </c>
      <c r="W40" s="178">
        <v>25.004159999999999</v>
      </c>
    </row>
    <row r="41" spans="1:23" ht="22.2" customHeight="1" x14ac:dyDescent="0.3">
      <c r="A41" s="455" t="s">
        <v>121</v>
      </c>
      <c r="B41" s="457" t="s">
        <v>122</v>
      </c>
      <c r="C41" s="455" t="s">
        <v>123</v>
      </c>
      <c r="D41" s="454"/>
      <c r="E41" s="349"/>
      <c r="F41" s="453"/>
      <c r="G41" s="349"/>
      <c r="H41" s="349"/>
      <c r="I41" s="349"/>
      <c r="J41" s="454"/>
      <c r="K41" s="454"/>
      <c r="L41" s="454"/>
      <c r="M41" s="454"/>
      <c r="N41" s="454"/>
      <c r="O41" s="454"/>
      <c r="P41" s="454"/>
      <c r="Q41" s="454"/>
      <c r="R41" s="454"/>
      <c r="S41" s="454"/>
      <c r="T41" s="457"/>
      <c r="U41" s="457"/>
      <c r="V41" s="457"/>
      <c r="W41" s="457"/>
    </row>
    <row r="42" spans="1:23" ht="22.2" customHeight="1" x14ac:dyDescent="0.3">
      <c r="A42" s="455" t="s">
        <v>124</v>
      </c>
      <c r="B42" s="456" t="s">
        <v>125</v>
      </c>
      <c r="C42" s="455" t="s">
        <v>126</v>
      </c>
      <c r="D42" s="243">
        <v>65</v>
      </c>
      <c r="E42" s="243"/>
      <c r="F42" s="244">
        <v>65.004140000000007</v>
      </c>
      <c r="G42" s="178">
        <v>8.8556299999999997</v>
      </c>
      <c r="H42" s="178">
        <v>5.5468000000000002</v>
      </c>
      <c r="I42" s="178">
        <v>4.7624099999999991</v>
      </c>
      <c r="J42" s="178">
        <v>2.6307100000000001</v>
      </c>
      <c r="K42" s="178">
        <v>5.1900599999999999</v>
      </c>
      <c r="L42" s="178">
        <v>0.22090000000000001</v>
      </c>
      <c r="M42" s="178">
        <v>4.2833000000000006</v>
      </c>
      <c r="N42" s="178">
        <v>2.3144</v>
      </c>
      <c r="O42" s="178">
        <v>15.01709</v>
      </c>
      <c r="P42" s="178">
        <v>0</v>
      </c>
      <c r="Q42" s="178">
        <v>6.3589500000000001</v>
      </c>
      <c r="R42" s="178">
        <v>4.4260000000000001E-2</v>
      </c>
      <c r="S42" s="178">
        <v>8.8416599999999992</v>
      </c>
      <c r="T42" s="178">
        <v>5.3030000000000001E-2</v>
      </c>
      <c r="U42" s="178">
        <v>0.41213</v>
      </c>
      <c r="V42" s="178">
        <v>0.38930999999999999</v>
      </c>
      <c r="W42" s="178">
        <v>8.3500000000000005E-2</v>
      </c>
    </row>
    <row r="43" spans="1:23" ht="22.2" customHeight="1" x14ac:dyDescent="0.3">
      <c r="A43" s="455" t="s">
        <v>127</v>
      </c>
      <c r="B43" s="456" t="s">
        <v>128</v>
      </c>
      <c r="C43" s="455" t="s">
        <v>129</v>
      </c>
      <c r="D43" s="243">
        <v>143</v>
      </c>
      <c r="E43" s="243"/>
      <c r="F43" s="244">
        <v>142.998041</v>
      </c>
      <c r="G43" s="178">
        <v>6.407</v>
      </c>
      <c r="H43" s="178">
        <v>30.965799999999998</v>
      </c>
      <c r="I43" s="178">
        <v>0.83547000000000005</v>
      </c>
      <c r="J43" s="178">
        <v>12.53213</v>
      </c>
      <c r="K43" s="178">
        <v>1.8279999999999998E-2</v>
      </c>
      <c r="L43" s="178">
        <v>6.2929999999999993</v>
      </c>
      <c r="M43" s="178">
        <v>10.880081000000001</v>
      </c>
      <c r="N43" s="178">
        <v>0.16339999999999993</v>
      </c>
      <c r="O43" s="178">
        <v>3.1627299999999998</v>
      </c>
      <c r="P43" s="178">
        <v>0.35260000000000002</v>
      </c>
      <c r="Q43" s="178">
        <v>7.1857000000000006</v>
      </c>
      <c r="R43" s="178">
        <v>7.7170199999999989</v>
      </c>
      <c r="S43" s="178">
        <v>15.354000000000001</v>
      </c>
      <c r="T43" s="178">
        <v>0.40159</v>
      </c>
      <c r="U43" s="178">
        <v>33.876559999999998</v>
      </c>
      <c r="V43" s="178">
        <v>6.4914500000000004</v>
      </c>
      <c r="W43" s="178">
        <v>0.36123</v>
      </c>
    </row>
    <row r="44" spans="1:23" ht="22.2" customHeight="1" x14ac:dyDescent="0.3">
      <c r="A44" s="450" t="s">
        <v>130</v>
      </c>
      <c r="B44" s="469" t="s">
        <v>131</v>
      </c>
      <c r="C44" s="450" t="s">
        <v>132</v>
      </c>
      <c r="D44" s="243">
        <v>1</v>
      </c>
      <c r="E44" s="243"/>
      <c r="F44" s="244">
        <v>0.99804999999999999</v>
      </c>
      <c r="G44" s="178">
        <v>0</v>
      </c>
      <c r="H44" s="178">
        <v>0</v>
      </c>
      <c r="I44" s="178">
        <v>0.99804999999999999</v>
      </c>
      <c r="J44" s="178">
        <v>0</v>
      </c>
      <c r="K44" s="178">
        <v>0</v>
      </c>
      <c r="L44" s="178">
        <v>0</v>
      </c>
      <c r="M44" s="178">
        <v>0</v>
      </c>
      <c r="N44" s="178">
        <v>0</v>
      </c>
      <c r="O44" s="178">
        <v>0</v>
      </c>
      <c r="P44" s="178">
        <v>0</v>
      </c>
      <c r="Q44" s="178">
        <v>0</v>
      </c>
      <c r="R44" s="178">
        <v>0</v>
      </c>
      <c r="S44" s="178">
        <v>0</v>
      </c>
      <c r="T44" s="178">
        <v>0</v>
      </c>
      <c r="U44" s="178">
        <v>0</v>
      </c>
      <c r="V44" s="178">
        <v>0</v>
      </c>
      <c r="W44" s="178">
        <v>0</v>
      </c>
    </row>
    <row r="45" spans="1:23" ht="22.2" customHeight="1" x14ac:dyDescent="0.3">
      <c r="A45" s="450" t="s">
        <v>133</v>
      </c>
      <c r="B45" s="469" t="s">
        <v>134</v>
      </c>
      <c r="C45" s="450" t="s">
        <v>135</v>
      </c>
      <c r="D45" s="454"/>
      <c r="E45" s="454"/>
      <c r="F45" s="470">
        <f t="shared" ref="F45:W45" si="2">SUM(F46:F55)</f>
        <v>3199.9507520000002</v>
      </c>
      <c r="G45" s="454">
        <f t="shared" si="2"/>
        <v>128.80619100000001</v>
      </c>
      <c r="H45" s="454">
        <f t="shared" si="2"/>
        <v>72.771065000000007</v>
      </c>
      <c r="I45" s="454">
        <f t="shared" si="2"/>
        <v>131.14339000000004</v>
      </c>
      <c r="J45" s="454">
        <f t="shared" si="2"/>
        <v>166.52674000000002</v>
      </c>
      <c r="K45" s="454">
        <f t="shared" si="2"/>
        <v>165.94531000000001</v>
      </c>
      <c r="L45" s="454">
        <f t="shared" si="2"/>
        <v>210.19849299999996</v>
      </c>
      <c r="M45" s="454">
        <f t="shared" si="2"/>
        <v>155.12918099999996</v>
      </c>
      <c r="N45" s="454">
        <f t="shared" si="2"/>
        <v>225.05362199999999</v>
      </c>
      <c r="O45" s="454">
        <f t="shared" si="2"/>
        <v>256.56569000000002</v>
      </c>
      <c r="P45" s="454">
        <f t="shared" si="2"/>
        <v>235.97059999999999</v>
      </c>
      <c r="Q45" s="454">
        <f t="shared" si="2"/>
        <v>302.36488000000003</v>
      </c>
      <c r="R45" s="454">
        <f t="shared" si="2"/>
        <v>91.615079999999978</v>
      </c>
      <c r="S45" s="454">
        <f t="shared" si="2"/>
        <v>183.50435000000002</v>
      </c>
      <c r="T45" s="454">
        <f t="shared" si="2"/>
        <v>269.78862999999996</v>
      </c>
      <c r="U45" s="454">
        <f t="shared" si="2"/>
        <v>210.33598999999998</v>
      </c>
      <c r="V45" s="454">
        <f t="shared" si="2"/>
        <v>187.00908000000001</v>
      </c>
      <c r="W45" s="454">
        <f t="shared" si="2"/>
        <v>207.22245999999996</v>
      </c>
    </row>
    <row r="46" spans="1:23" ht="22.2" customHeight="1" x14ac:dyDescent="0.3">
      <c r="A46" s="450" t="s">
        <v>136</v>
      </c>
      <c r="B46" s="469" t="s">
        <v>137</v>
      </c>
      <c r="C46" s="450" t="s">
        <v>138</v>
      </c>
      <c r="D46" s="243">
        <v>1622</v>
      </c>
      <c r="E46" s="243"/>
      <c r="F46" s="244">
        <v>1622.003712</v>
      </c>
      <c r="G46" s="178">
        <v>75.433673999999996</v>
      </c>
      <c r="H46" s="178">
        <v>57.393865000000005</v>
      </c>
      <c r="I46" s="178">
        <v>61.357610000000001</v>
      </c>
      <c r="J46" s="178">
        <v>96.569330000000008</v>
      </c>
      <c r="K46" s="178">
        <v>99.78631</v>
      </c>
      <c r="L46" s="178">
        <v>98.413899999999984</v>
      </c>
      <c r="M46" s="178">
        <v>79.114280999999991</v>
      </c>
      <c r="N46" s="178">
        <v>88.697000000000003</v>
      </c>
      <c r="O46" s="178">
        <v>127.33051</v>
      </c>
      <c r="P46" s="178">
        <v>114.27889999999999</v>
      </c>
      <c r="Q46" s="178">
        <v>132.28382200000001</v>
      </c>
      <c r="R46" s="178">
        <v>70.028099999999995</v>
      </c>
      <c r="S46" s="178">
        <v>79.486069999999998</v>
      </c>
      <c r="T46" s="178">
        <v>134.3032</v>
      </c>
      <c r="U46" s="178">
        <v>100.41130999999999</v>
      </c>
      <c r="V46" s="178">
        <v>95.890299999999996</v>
      </c>
      <c r="W46" s="178">
        <v>111.22552999999999</v>
      </c>
    </row>
    <row r="47" spans="1:23" ht="22.2" customHeight="1" x14ac:dyDescent="0.3">
      <c r="A47" s="450" t="s">
        <v>139</v>
      </c>
      <c r="B47" s="469" t="s">
        <v>140</v>
      </c>
      <c r="C47" s="450" t="s">
        <v>141</v>
      </c>
      <c r="D47" s="243">
        <f>F47</f>
        <v>1518.8770980000002</v>
      </c>
      <c r="E47" s="243"/>
      <c r="F47" s="244">
        <f>1523.997098-5.12</f>
        <v>1518.8770980000002</v>
      </c>
      <c r="G47" s="178">
        <v>44.172700000000006</v>
      </c>
      <c r="H47" s="178">
        <v>11.639600000000002</v>
      </c>
      <c r="I47" s="178">
        <v>39.884340000000002</v>
      </c>
      <c r="J47" s="178">
        <v>68.805459999999997</v>
      </c>
      <c r="K47" s="178">
        <v>66.004599999999996</v>
      </c>
      <c r="L47" s="178">
        <v>109.209693</v>
      </c>
      <c r="M47" s="178">
        <v>72.397999999999996</v>
      </c>
      <c r="N47" s="178">
        <v>135.72862199999997</v>
      </c>
      <c r="O47" s="178">
        <v>128.91291000000001</v>
      </c>
      <c r="P47" s="178">
        <v>121.4984</v>
      </c>
      <c r="Q47" s="178">
        <v>168.57549799999998</v>
      </c>
      <c r="R47" s="178">
        <v>21.312570000000001</v>
      </c>
      <c r="S47" s="178">
        <v>103.31697000000001</v>
      </c>
      <c r="T47" s="178">
        <v>135.04353</v>
      </c>
      <c r="U47" s="178">
        <v>106.04154</v>
      </c>
      <c r="V47" s="178">
        <v>90.581965000000011</v>
      </c>
      <c r="W47" s="178">
        <v>95.7607</v>
      </c>
    </row>
    <row r="48" spans="1:23" ht="22.2" customHeight="1" x14ac:dyDescent="0.3">
      <c r="A48" s="450" t="s">
        <v>142</v>
      </c>
      <c r="B48" s="469" t="s">
        <v>143</v>
      </c>
      <c r="C48" s="450" t="s">
        <v>144</v>
      </c>
      <c r="D48" s="454"/>
      <c r="E48" s="349">
        <v>5.12</v>
      </c>
      <c r="F48" s="453">
        <v>5.12</v>
      </c>
      <c r="G48" s="349">
        <v>0.73</v>
      </c>
      <c r="H48" s="349">
        <v>0.54</v>
      </c>
      <c r="I48" s="349">
        <v>0.25</v>
      </c>
      <c r="J48" s="454">
        <v>0.19</v>
      </c>
      <c r="K48" s="454"/>
      <c r="L48" s="454">
        <v>1.07</v>
      </c>
      <c r="M48" s="454">
        <v>1.78</v>
      </c>
      <c r="N48" s="454">
        <v>0.08</v>
      </c>
      <c r="O48" s="454"/>
      <c r="P48" s="454"/>
      <c r="Q48" s="454">
        <v>0.36</v>
      </c>
      <c r="R48" s="454"/>
      <c r="S48" s="454"/>
      <c r="T48" s="457"/>
      <c r="U48" s="457"/>
      <c r="V48" s="457">
        <v>0.02</v>
      </c>
      <c r="W48" s="457">
        <v>0.09</v>
      </c>
    </row>
    <row r="49" spans="1:23" ht="22.2" customHeight="1" x14ac:dyDescent="0.3">
      <c r="A49" s="450" t="s">
        <v>145</v>
      </c>
      <c r="B49" s="469" t="s">
        <v>146</v>
      </c>
      <c r="C49" s="450" t="s">
        <v>147</v>
      </c>
      <c r="D49" s="454"/>
      <c r="E49" s="349"/>
      <c r="F49" s="453"/>
      <c r="G49" s="349"/>
      <c r="H49" s="349"/>
      <c r="I49" s="349"/>
      <c r="J49" s="349"/>
      <c r="K49" s="349"/>
      <c r="L49" s="349"/>
      <c r="M49" s="349"/>
      <c r="N49" s="349"/>
      <c r="O49" s="349"/>
      <c r="P49" s="349"/>
      <c r="Q49" s="349"/>
      <c r="R49" s="349"/>
      <c r="S49" s="349"/>
      <c r="T49" s="349"/>
      <c r="U49" s="349"/>
      <c r="V49" s="349"/>
      <c r="W49" s="349"/>
    </row>
    <row r="50" spans="1:23" s="467" customFormat="1" ht="33.75" customHeight="1" x14ac:dyDescent="0.3">
      <c r="A50" s="450" t="s">
        <v>148</v>
      </c>
      <c r="B50" s="469" t="s">
        <v>149</v>
      </c>
      <c r="C50" s="450" t="s">
        <v>150</v>
      </c>
      <c r="D50" s="243">
        <v>29</v>
      </c>
      <c r="E50" s="175"/>
      <c r="F50" s="357">
        <v>29.001370000000001</v>
      </c>
      <c r="G50" s="178">
        <v>0</v>
      </c>
      <c r="H50" s="178">
        <v>0</v>
      </c>
      <c r="I50" s="178">
        <v>29.001370000000001</v>
      </c>
      <c r="J50" s="178">
        <v>0</v>
      </c>
      <c r="K50" s="178">
        <v>0</v>
      </c>
      <c r="L50" s="178">
        <v>0</v>
      </c>
      <c r="M50" s="178">
        <v>0</v>
      </c>
      <c r="N50" s="178">
        <v>0</v>
      </c>
      <c r="O50" s="178">
        <v>0</v>
      </c>
      <c r="P50" s="178">
        <v>0</v>
      </c>
      <c r="Q50" s="178">
        <v>0</v>
      </c>
      <c r="R50" s="178">
        <v>0</v>
      </c>
      <c r="S50" s="178">
        <v>0</v>
      </c>
      <c r="T50" s="178">
        <v>0</v>
      </c>
      <c r="U50" s="178">
        <v>0</v>
      </c>
      <c r="V50" s="178">
        <v>0</v>
      </c>
      <c r="W50" s="178">
        <v>0</v>
      </c>
    </row>
    <row r="51" spans="1:23" ht="22.2" customHeight="1" x14ac:dyDescent="0.3">
      <c r="A51" s="450" t="s">
        <v>151</v>
      </c>
      <c r="B51" s="469" t="s">
        <v>152</v>
      </c>
      <c r="C51" s="450" t="s">
        <v>153</v>
      </c>
      <c r="D51" s="243">
        <v>4</v>
      </c>
      <c r="E51" s="175"/>
      <c r="F51" s="357">
        <v>4.0043479999999994</v>
      </c>
      <c r="G51" s="178">
        <v>5.050399999999966E-2</v>
      </c>
      <c r="H51" s="178">
        <v>0.05</v>
      </c>
      <c r="I51" s="178">
        <v>0.05</v>
      </c>
      <c r="J51" s="178">
        <v>0</v>
      </c>
      <c r="K51" s="178">
        <v>0</v>
      </c>
      <c r="L51" s="178">
        <v>0</v>
      </c>
      <c r="M51" s="178">
        <v>0</v>
      </c>
      <c r="N51" s="178">
        <v>0</v>
      </c>
      <c r="O51" s="178">
        <v>0</v>
      </c>
      <c r="P51" s="178">
        <v>0</v>
      </c>
      <c r="Q51" s="178">
        <v>0</v>
      </c>
      <c r="R51" s="178">
        <v>0</v>
      </c>
      <c r="S51" s="178">
        <v>0</v>
      </c>
      <c r="T51" s="178">
        <v>0</v>
      </c>
      <c r="U51" s="178">
        <v>3.85</v>
      </c>
      <c r="V51" s="178">
        <v>3.8440000000000002E-3</v>
      </c>
      <c r="W51" s="178">
        <v>0</v>
      </c>
    </row>
    <row r="52" spans="1:23" ht="22.2" customHeight="1" x14ac:dyDescent="0.3">
      <c r="A52" s="455" t="s">
        <v>154</v>
      </c>
      <c r="B52" s="456" t="s">
        <v>155</v>
      </c>
      <c r="C52" s="455" t="s">
        <v>156</v>
      </c>
      <c r="D52" s="243">
        <v>1</v>
      </c>
      <c r="E52" s="243"/>
      <c r="F52" s="244">
        <v>1.1036000000000001</v>
      </c>
      <c r="G52" s="178">
        <v>0.1764</v>
      </c>
      <c r="H52" s="178">
        <v>0</v>
      </c>
      <c r="I52" s="178">
        <v>0</v>
      </c>
      <c r="J52" s="178">
        <v>0.1</v>
      </c>
      <c r="K52" s="178">
        <v>0</v>
      </c>
      <c r="L52" s="178">
        <v>0</v>
      </c>
      <c r="M52" s="178">
        <v>4.4600000000000001E-2</v>
      </c>
      <c r="N52" s="178">
        <v>0</v>
      </c>
      <c r="O52" s="178">
        <v>0</v>
      </c>
      <c r="P52" s="178">
        <v>0.1</v>
      </c>
      <c r="Q52" s="178">
        <v>0.58260000000000001</v>
      </c>
      <c r="R52" s="178">
        <v>0.1</v>
      </c>
      <c r="S52" s="178">
        <v>0</v>
      </c>
      <c r="T52" s="178">
        <v>0</v>
      </c>
      <c r="U52" s="178">
        <v>0</v>
      </c>
      <c r="V52" s="178">
        <v>0</v>
      </c>
      <c r="W52" s="178">
        <v>0</v>
      </c>
    </row>
    <row r="53" spans="1:23" ht="35.25" customHeight="1" x14ac:dyDescent="0.3">
      <c r="A53" s="455" t="s">
        <v>157</v>
      </c>
      <c r="B53" s="456" t="s">
        <v>158</v>
      </c>
      <c r="C53" s="455" t="s">
        <v>159</v>
      </c>
      <c r="D53" s="243"/>
      <c r="E53" s="175">
        <v>0.38779000000000002</v>
      </c>
      <c r="F53" s="357">
        <v>0.38779000000000002</v>
      </c>
      <c r="G53" s="178">
        <v>7.6300000000000007E-2</v>
      </c>
      <c r="H53" s="178">
        <v>2.3900000000000001E-2</v>
      </c>
      <c r="I53" s="178">
        <v>2.6800000000000001E-2</v>
      </c>
      <c r="J53" s="178">
        <v>1.558E-2</v>
      </c>
      <c r="K53" s="178">
        <v>0</v>
      </c>
      <c r="L53" s="178">
        <v>2.06E-2</v>
      </c>
      <c r="M53" s="178">
        <v>6.7400000000000002E-2</v>
      </c>
      <c r="N53" s="178">
        <v>0</v>
      </c>
      <c r="O53" s="178">
        <v>0</v>
      </c>
      <c r="P53" s="178">
        <v>0</v>
      </c>
      <c r="Q53" s="178">
        <v>7.43E-3</v>
      </c>
      <c r="R53" s="178">
        <v>0</v>
      </c>
      <c r="S53" s="178">
        <v>9.6200000000000001E-3</v>
      </c>
      <c r="T53" s="178">
        <v>7.6799999999999993E-2</v>
      </c>
      <c r="U53" s="178">
        <v>3.3140000000000003E-2</v>
      </c>
      <c r="V53" s="178">
        <v>3.022E-2</v>
      </c>
      <c r="W53" s="178">
        <v>0</v>
      </c>
    </row>
    <row r="54" spans="1:23" ht="22.2" customHeight="1" x14ac:dyDescent="0.3">
      <c r="A54" s="455" t="s">
        <v>160</v>
      </c>
      <c r="B54" s="456" t="s">
        <v>161</v>
      </c>
      <c r="C54" s="455" t="s">
        <v>162</v>
      </c>
      <c r="D54" s="243"/>
      <c r="E54" s="175">
        <v>7.7899899999999995</v>
      </c>
      <c r="F54" s="357">
        <v>7.7899899999999995</v>
      </c>
      <c r="G54" s="178">
        <v>0.67500000000000004</v>
      </c>
      <c r="H54" s="178">
        <v>0.51370000000000005</v>
      </c>
      <c r="I54" s="178">
        <v>0.19327</v>
      </c>
      <c r="J54" s="178">
        <v>0.15637000000000001</v>
      </c>
      <c r="K54" s="178">
        <v>0.15440000000000001</v>
      </c>
      <c r="L54" s="178">
        <v>1.4843</v>
      </c>
      <c r="M54" s="178">
        <v>1.7248999999999999</v>
      </c>
      <c r="N54" s="178">
        <v>0.47120000000000006</v>
      </c>
      <c r="O54" s="178">
        <v>0.31226999999999999</v>
      </c>
      <c r="P54" s="178">
        <v>6.3299999999999995E-2</v>
      </c>
      <c r="Q54" s="178">
        <v>0.55552999999999997</v>
      </c>
      <c r="R54" s="178">
        <v>0.17441000000000001</v>
      </c>
      <c r="S54" s="178">
        <v>0.69169000000000003</v>
      </c>
      <c r="T54" s="178">
        <v>0.36509999999999998</v>
      </c>
      <c r="U54" s="178">
        <v>0</v>
      </c>
      <c r="V54" s="178">
        <v>0.20891999999999999</v>
      </c>
      <c r="W54" s="178">
        <v>4.5629999999999997E-2</v>
      </c>
    </row>
    <row r="55" spans="1:23" ht="31.8" customHeight="1" x14ac:dyDescent="0.3">
      <c r="A55" s="455" t="s">
        <v>163</v>
      </c>
      <c r="B55" s="456" t="s">
        <v>164</v>
      </c>
      <c r="C55" s="455" t="s">
        <v>165</v>
      </c>
      <c r="D55" s="243"/>
      <c r="E55" s="175">
        <v>11.662843999999998</v>
      </c>
      <c r="F55" s="357">
        <v>11.662843999999998</v>
      </c>
      <c r="G55" s="178">
        <v>7.4916129999999992</v>
      </c>
      <c r="H55" s="178">
        <v>2.61</v>
      </c>
      <c r="I55" s="178">
        <v>0.38</v>
      </c>
      <c r="J55" s="178">
        <v>0.69000000000000006</v>
      </c>
      <c r="K55" s="178">
        <v>0</v>
      </c>
      <c r="L55" s="178">
        <v>0</v>
      </c>
      <c r="M55" s="178">
        <v>0</v>
      </c>
      <c r="N55" s="178">
        <v>7.6799999999999993E-2</v>
      </c>
      <c r="O55" s="178">
        <v>0.01</v>
      </c>
      <c r="P55" s="178">
        <v>0.03</v>
      </c>
      <c r="Q55" s="178">
        <v>0</v>
      </c>
      <c r="R55" s="178">
        <v>0</v>
      </c>
      <c r="S55" s="178">
        <v>0</v>
      </c>
      <c r="T55" s="178">
        <v>0</v>
      </c>
      <c r="U55" s="178">
        <v>0</v>
      </c>
      <c r="V55" s="178">
        <v>0.27383099999999999</v>
      </c>
      <c r="W55" s="178">
        <v>0.10059999999999999</v>
      </c>
    </row>
    <row r="56" spans="1:23" ht="22.2" customHeight="1" x14ac:dyDescent="0.3">
      <c r="A56" s="455" t="s">
        <v>166</v>
      </c>
      <c r="B56" s="456" t="s">
        <v>167</v>
      </c>
      <c r="C56" s="455" t="s">
        <v>168</v>
      </c>
      <c r="D56" s="243">
        <v>28</v>
      </c>
      <c r="E56" s="175"/>
      <c r="F56" s="357">
        <v>27.997040000000002</v>
      </c>
      <c r="G56" s="178">
        <v>11.913399999999999</v>
      </c>
      <c r="H56" s="178">
        <v>0.71489999999999998</v>
      </c>
      <c r="I56" s="178">
        <v>4.6915899999999997</v>
      </c>
      <c r="J56" s="178">
        <v>0</v>
      </c>
      <c r="K56" s="178">
        <v>0.05</v>
      </c>
      <c r="L56" s="178">
        <v>0.2</v>
      </c>
      <c r="M56" s="178">
        <v>5.1234000000000002</v>
      </c>
      <c r="N56" s="178">
        <v>5.5100000000000003E-2</v>
      </c>
      <c r="O56" s="178">
        <v>0.92763000000000007</v>
      </c>
      <c r="P56" s="178">
        <v>0.94630000000000003</v>
      </c>
      <c r="Q56" s="178">
        <v>2.0323799999999999</v>
      </c>
      <c r="R56" s="178">
        <v>0</v>
      </c>
      <c r="S56" s="178">
        <v>0.67642999999999998</v>
      </c>
      <c r="T56" s="178">
        <v>0</v>
      </c>
      <c r="U56" s="178">
        <v>7.7289999999999998E-2</v>
      </c>
      <c r="V56" s="178">
        <v>0.58862000000000003</v>
      </c>
      <c r="W56" s="178">
        <v>0</v>
      </c>
    </row>
    <row r="57" spans="1:23" ht="22.2" customHeight="1" x14ac:dyDescent="0.3">
      <c r="A57" s="455" t="s">
        <v>169</v>
      </c>
      <c r="B57" s="456" t="s">
        <v>170</v>
      </c>
      <c r="C57" s="455" t="s">
        <v>171</v>
      </c>
      <c r="D57" s="243"/>
      <c r="E57" s="175">
        <v>5.4711100000000004</v>
      </c>
      <c r="F57" s="357">
        <v>5.4711100000000004</v>
      </c>
      <c r="G57" s="178">
        <v>0.74170000000000003</v>
      </c>
      <c r="H57" s="178">
        <v>0.15409999999999999</v>
      </c>
      <c r="I57" s="178">
        <v>0.58072999999999997</v>
      </c>
      <c r="J57" s="178">
        <v>4.2569999999999997E-2</v>
      </c>
      <c r="K57" s="178">
        <v>0.85887999999999998</v>
      </c>
      <c r="L57" s="178">
        <v>0.61150000000000004</v>
      </c>
      <c r="M57" s="178">
        <v>0.25459999999999999</v>
      </c>
      <c r="N57" s="178">
        <v>0.53259999999999996</v>
      </c>
      <c r="O57" s="178">
        <v>0.36054000000000003</v>
      </c>
      <c r="P57" s="178">
        <v>0.72929999999999995</v>
      </c>
      <c r="Q57" s="178">
        <v>0</v>
      </c>
      <c r="R57" s="178">
        <v>0</v>
      </c>
      <c r="S57" s="178">
        <v>4.7449999999999999E-2</v>
      </c>
      <c r="T57" s="178">
        <v>0.11834</v>
      </c>
      <c r="U57" s="178">
        <v>0</v>
      </c>
      <c r="V57" s="178">
        <v>0.43880000000000002</v>
      </c>
      <c r="W57" s="178">
        <v>0</v>
      </c>
    </row>
    <row r="58" spans="1:23" ht="33" customHeight="1" x14ac:dyDescent="0.3">
      <c r="A58" s="455" t="s">
        <v>172</v>
      </c>
      <c r="B58" s="456" t="s">
        <v>173</v>
      </c>
      <c r="C58" s="455" t="s">
        <v>174</v>
      </c>
      <c r="D58" s="243">
        <v>18</v>
      </c>
      <c r="E58" s="175"/>
      <c r="F58" s="357">
        <v>18.000350000000001</v>
      </c>
      <c r="G58" s="178">
        <v>4.0816999999999997</v>
      </c>
      <c r="H58" s="178">
        <v>0.87139999999999995</v>
      </c>
      <c r="I58" s="178">
        <v>0.87190000000000001</v>
      </c>
      <c r="J58" s="178">
        <v>8.8400000000000006E-3</v>
      </c>
      <c r="K58" s="178">
        <v>0</v>
      </c>
      <c r="L58" s="178">
        <v>1.4434</v>
      </c>
      <c r="M58" s="178">
        <v>3.1322999999999999</v>
      </c>
      <c r="N58" s="178">
        <v>0.33829999999999999</v>
      </c>
      <c r="O58" s="178">
        <v>1.4021600000000001</v>
      </c>
      <c r="P58" s="178">
        <v>1.0145999999999999</v>
      </c>
      <c r="Q58" s="178">
        <v>1.8992100000000001</v>
      </c>
      <c r="R58" s="178">
        <v>0</v>
      </c>
      <c r="S58" s="178">
        <v>0.80208999999999997</v>
      </c>
      <c r="T58" s="178">
        <v>0.32805000000000001</v>
      </c>
      <c r="U58" s="178">
        <v>1.6734200000000001</v>
      </c>
      <c r="V58" s="178">
        <v>0.12439</v>
      </c>
      <c r="W58" s="178">
        <v>8.5900000000000004E-3</v>
      </c>
    </row>
    <row r="59" spans="1:23" ht="22.2" customHeight="1" x14ac:dyDescent="0.3">
      <c r="A59" s="455" t="s">
        <v>175</v>
      </c>
      <c r="B59" s="456" t="s">
        <v>176</v>
      </c>
      <c r="C59" s="455" t="s">
        <v>177</v>
      </c>
      <c r="D59" s="471"/>
      <c r="E59" s="349">
        <f>SUM(E60:E61)</f>
        <v>1061.1318820000001</v>
      </c>
      <c r="F59" s="453">
        <f t="shared" ref="F59:W59" si="3">SUM(F60:F61)</f>
        <v>1061.1318820000001</v>
      </c>
      <c r="G59" s="349">
        <f t="shared" si="3"/>
        <v>35.895299999999999</v>
      </c>
      <c r="H59" s="349">
        <f t="shared" si="3"/>
        <v>46.362872000000003</v>
      </c>
      <c r="I59" s="349">
        <f t="shared" si="3"/>
        <v>20.450409999999998</v>
      </c>
      <c r="J59" s="349">
        <f t="shared" si="3"/>
        <v>87.960329999999999</v>
      </c>
      <c r="K59" s="349">
        <f t="shared" si="3"/>
        <v>62.620919999999998</v>
      </c>
      <c r="L59" s="349">
        <f t="shared" si="3"/>
        <v>105.05249000000001</v>
      </c>
      <c r="M59" s="349">
        <f t="shared" si="3"/>
        <v>69.990300000000005</v>
      </c>
      <c r="N59" s="349">
        <f t="shared" si="3"/>
        <v>65.075500000000005</v>
      </c>
      <c r="O59" s="349">
        <f t="shared" si="3"/>
        <v>34.440390000000001</v>
      </c>
      <c r="P59" s="349">
        <f t="shared" si="3"/>
        <v>76.495800000000003</v>
      </c>
      <c r="Q59" s="349">
        <f t="shared" si="3"/>
        <v>20.998249999999999</v>
      </c>
      <c r="R59" s="349">
        <f t="shared" si="3"/>
        <v>105.07855000000001</v>
      </c>
      <c r="S59" s="349">
        <f t="shared" si="3"/>
        <v>87.546090000000007</v>
      </c>
      <c r="T59" s="349">
        <f t="shared" si="3"/>
        <v>50.42727</v>
      </c>
      <c r="U59" s="349">
        <f t="shared" si="3"/>
        <v>55.518369999999997</v>
      </c>
      <c r="V59" s="349">
        <f t="shared" si="3"/>
        <v>68.294300000000007</v>
      </c>
      <c r="W59" s="349">
        <f t="shared" si="3"/>
        <v>68.92474</v>
      </c>
    </row>
    <row r="60" spans="1:23" ht="31.5" customHeight="1" x14ac:dyDescent="0.3">
      <c r="A60" s="455" t="s">
        <v>178</v>
      </c>
      <c r="B60" s="456" t="s">
        <v>179</v>
      </c>
      <c r="C60" s="455" t="s">
        <v>180</v>
      </c>
      <c r="D60" s="242"/>
      <c r="E60" s="175">
        <v>20.026359999999997</v>
      </c>
      <c r="F60" s="357">
        <v>20.026359999999997</v>
      </c>
      <c r="G60" s="178">
        <v>17.579799999999999</v>
      </c>
      <c r="H60" s="178">
        <v>0</v>
      </c>
      <c r="I60" s="178">
        <v>2.4465599999999998</v>
      </c>
      <c r="J60" s="178">
        <v>0</v>
      </c>
      <c r="K60" s="178">
        <v>0</v>
      </c>
      <c r="L60" s="178">
        <v>0</v>
      </c>
      <c r="M60" s="178">
        <v>0</v>
      </c>
      <c r="N60" s="178">
        <v>0</v>
      </c>
      <c r="O60" s="178">
        <v>0</v>
      </c>
      <c r="P60" s="178">
        <v>0</v>
      </c>
      <c r="Q60" s="178">
        <v>0</v>
      </c>
      <c r="R60" s="178">
        <v>0</v>
      </c>
      <c r="S60" s="178">
        <v>0</v>
      </c>
      <c r="T60" s="178">
        <v>0</v>
      </c>
      <c r="U60" s="178">
        <v>0</v>
      </c>
      <c r="V60" s="178">
        <v>0</v>
      </c>
      <c r="W60" s="178">
        <v>0</v>
      </c>
    </row>
    <row r="61" spans="1:23" ht="19.5" customHeight="1" x14ac:dyDescent="0.3">
      <c r="A61" s="455" t="s">
        <v>181</v>
      </c>
      <c r="B61" s="456" t="s">
        <v>182</v>
      </c>
      <c r="C61" s="455" t="s">
        <v>183</v>
      </c>
      <c r="D61" s="242"/>
      <c r="E61" s="175">
        <v>1041.1055220000001</v>
      </c>
      <c r="F61" s="357">
        <v>1041.1055220000001</v>
      </c>
      <c r="G61" s="178">
        <v>18.3155</v>
      </c>
      <c r="H61" s="178">
        <v>46.362872000000003</v>
      </c>
      <c r="I61" s="178">
        <v>18.00385</v>
      </c>
      <c r="J61" s="178">
        <v>87.960329999999999</v>
      </c>
      <c r="K61" s="178">
        <v>62.620919999999998</v>
      </c>
      <c r="L61" s="178">
        <v>105.05249000000001</v>
      </c>
      <c r="M61" s="178">
        <v>69.990300000000005</v>
      </c>
      <c r="N61" s="178">
        <v>65.075500000000005</v>
      </c>
      <c r="O61" s="178">
        <v>34.440390000000001</v>
      </c>
      <c r="P61" s="178">
        <v>76.495800000000003</v>
      </c>
      <c r="Q61" s="178">
        <v>20.998249999999999</v>
      </c>
      <c r="R61" s="178">
        <v>105.07855000000001</v>
      </c>
      <c r="S61" s="178">
        <v>87.546090000000007</v>
      </c>
      <c r="T61" s="178">
        <v>50.42727</v>
      </c>
      <c r="U61" s="178">
        <v>55.518369999999997</v>
      </c>
      <c r="V61" s="178">
        <v>68.294300000000007</v>
      </c>
      <c r="W61" s="178">
        <v>68.92474</v>
      </c>
    </row>
    <row r="62" spans="1:23" x14ac:dyDescent="0.3">
      <c r="A62" s="455" t="s">
        <v>184</v>
      </c>
      <c r="B62" s="457" t="s">
        <v>185</v>
      </c>
      <c r="C62" s="455" t="s">
        <v>186</v>
      </c>
      <c r="D62" s="243"/>
      <c r="E62" s="175">
        <v>1.9701200000000001</v>
      </c>
      <c r="F62" s="357">
        <v>1.9701200000000001</v>
      </c>
      <c r="G62" s="178">
        <v>2.9700000000000001E-2</v>
      </c>
      <c r="H62" s="178">
        <v>0</v>
      </c>
      <c r="I62" s="178">
        <v>0</v>
      </c>
      <c r="J62" s="178">
        <v>0.27962999999999999</v>
      </c>
      <c r="K62" s="178">
        <v>0.16878000000000001</v>
      </c>
      <c r="L62" s="178">
        <v>0</v>
      </c>
      <c r="M62" s="178">
        <v>0.22209999999999999</v>
      </c>
      <c r="N62" s="178">
        <v>0</v>
      </c>
      <c r="O62" s="178">
        <v>0.28287000000000001</v>
      </c>
      <c r="P62" s="178">
        <v>0</v>
      </c>
      <c r="Q62" s="178">
        <v>0.19975000000000001</v>
      </c>
      <c r="R62" s="178">
        <v>0</v>
      </c>
      <c r="S62" s="178">
        <v>0</v>
      </c>
      <c r="T62" s="178">
        <v>1.235E-2</v>
      </c>
      <c r="U62" s="178">
        <v>0</v>
      </c>
      <c r="V62" s="178">
        <v>0.18212999999999999</v>
      </c>
      <c r="W62" s="178">
        <v>0.59280999999999995</v>
      </c>
    </row>
    <row r="63" spans="1:23" s="467" customFormat="1" x14ac:dyDescent="0.3">
      <c r="A63" s="465">
        <v>3</v>
      </c>
      <c r="B63" s="472" t="s">
        <v>187</v>
      </c>
      <c r="C63" s="465" t="s">
        <v>188</v>
      </c>
      <c r="D63" s="242"/>
      <c r="E63" s="176">
        <v>0</v>
      </c>
      <c r="F63" s="359">
        <v>0</v>
      </c>
      <c r="G63" s="179">
        <v>0</v>
      </c>
      <c r="H63" s="179">
        <v>0</v>
      </c>
      <c r="I63" s="179">
        <v>0</v>
      </c>
      <c r="J63" s="179">
        <v>0</v>
      </c>
      <c r="K63" s="179">
        <v>0</v>
      </c>
      <c r="L63" s="179">
        <v>0</v>
      </c>
      <c r="M63" s="179">
        <v>0</v>
      </c>
      <c r="N63" s="179">
        <v>0</v>
      </c>
      <c r="O63" s="179">
        <v>0</v>
      </c>
      <c r="P63" s="179">
        <v>0</v>
      </c>
      <c r="Q63" s="179">
        <v>0</v>
      </c>
      <c r="R63" s="179">
        <v>0</v>
      </c>
      <c r="S63" s="179">
        <v>0</v>
      </c>
      <c r="T63" s="179">
        <v>0</v>
      </c>
      <c r="U63" s="179">
        <v>0</v>
      </c>
      <c r="V63" s="179">
        <v>0</v>
      </c>
      <c r="W63" s="179">
        <v>0</v>
      </c>
    </row>
    <row r="64" spans="1:23" x14ac:dyDescent="0.3">
      <c r="A64" s="455"/>
      <c r="B64" s="457" t="s">
        <v>189</v>
      </c>
      <c r="C64" s="455"/>
      <c r="D64" s="471"/>
      <c r="E64" s="349"/>
      <c r="F64" s="453"/>
      <c r="G64" s="454"/>
      <c r="H64" s="454"/>
      <c r="I64" s="454"/>
      <c r="J64" s="454"/>
      <c r="K64" s="473"/>
      <c r="L64" s="454"/>
      <c r="M64" s="454"/>
      <c r="N64" s="454"/>
      <c r="O64" s="454"/>
      <c r="P64" s="454"/>
      <c r="Q64" s="454"/>
      <c r="R64" s="454"/>
      <c r="S64" s="454"/>
      <c r="T64" s="454"/>
      <c r="U64" s="454"/>
      <c r="V64" s="454"/>
      <c r="W64" s="454"/>
    </row>
    <row r="65" spans="1:23" x14ac:dyDescent="0.3">
      <c r="A65" s="455" t="s">
        <v>190</v>
      </c>
      <c r="B65" s="457" t="s">
        <v>191</v>
      </c>
      <c r="C65" s="455" t="s">
        <v>192</v>
      </c>
      <c r="D65" s="471"/>
      <c r="E65" s="349"/>
      <c r="F65" s="453"/>
      <c r="G65" s="454"/>
      <c r="H65" s="454"/>
      <c r="I65" s="454"/>
      <c r="J65" s="454"/>
      <c r="K65" s="473"/>
      <c r="L65" s="454"/>
      <c r="M65" s="454"/>
      <c r="N65" s="454"/>
      <c r="O65" s="454"/>
      <c r="P65" s="454"/>
      <c r="Q65" s="454"/>
      <c r="R65" s="454"/>
      <c r="S65" s="454"/>
      <c r="T65" s="454"/>
      <c r="U65" s="454"/>
      <c r="V65" s="454"/>
      <c r="W65" s="454"/>
    </row>
    <row r="66" spans="1:23" x14ac:dyDescent="0.3">
      <c r="A66" s="455" t="s">
        <v>193</v>
      </c>
      <c r="B66" s="474" t="s">
        <v>194</v>
      </c>
      <c r="C66" s="455" t="s">
        <v>195</v>
      </c>
      <c r="D66" s="471"/>
      <c r="E66" s="349"/>
      <c r="F66" s="453"/>
      <c r="G66" s="454"/>
      <c r="H66" s="454"/>
      <c r="I66" s="454"/>
      <c r="J66" s="454"/>
      <c r="K66" s="473"/>
      <c r="L66" s="454"/>
      <c r="M66" s="454"/>
      <c r="N66" s="454"/>
      <c r="O66" s="454"/>
      <c r="P66" s="454"/>
      <c r="Q66" s="454"/>
      <c r="R66" s="454"/>
      <c r="S66" s="454"/>
      <c r="T66" s="454"/>
      <c r="U66" s="454"/>
      <c r="V66" s="454"/>
      <c r="W66" s="454"/>
    </row>
    <row r="67" spans="1:23" x14ac:dyDescent="0.3">
      <c r="A67" s="455" t="s">
        <v>196</v>
      </c>
      <c r="B67" s="457" t="s">
        <v>197</v>
      </c>
      <c r="C67" s="455" t="s">
        <v>198</v>
      </c>
      <c r="D67" s="475"/>
      <c r="E67" s="349"/>
      <c r="F67" s="453"/>
      <c r="G67" s="454"/>
      <c r="H67" s="454"/>
      <c r="I67" s="454"/>
      <c r="J67" s="454"/>
      <c r="K67" s="473"/>
      <c r="L67" s="454"/>
      <c r="M67" s="454"/>
      <c r="N67" s="454"/>
      <c r="O67" s="454"/>
      <c r="P67" s="454"/>
      <c r="Q67" s="454"/>
      <c r="R67" s="454"/>
      <c r="S67" s="454"/>
      <c r="T67" s="454"/>
      <c r="U67" s="454"/>
      <c r="V67" s="454"/>
      <c r="W67" s="454"/>
    </row>
    <row r="68" spans="1:23" x14ac:dyDescent="0.3">
      <c r="A68" s="455" t="s">
        <v>199</v>
      </c>
      <c r="B68" s="457" t="s">
        <v>200</v>
      </c>
      <c r="C68" s="455" t="s">
        <v>201</v>
      </c>
      <c r="D68" s="454"/>
      <c r="E68" s="349"/>
      <c r="F68" s="453"/>
      <c r="G68" s="454"/>
      <c r="H68" s="454"/>
      <c r="I68" s="454"/>
      <c r="J68" s="454"/>
      <c r="K68" s="473"/>
      <c r="L68" s="454"/>
      <c r="M68" s="454"/>
      <c r="N68" s="454"/>
      <c r="O68" s="454"/>
      <c r="P68" s="454"/>
      <c r="Q68" s="454"/>
      <c r="R68" s="454"/>
      <c r="S68" s="454"/>
      <c r="T68" s="454"/>
      <c r="U68" s="454"/>
      <c r="V68" s="454"/>
      <c r="W68" s="454"/>
    </row>
  </sheetData>
  <mergeCells count="9">
    <mergeCell ref="F4:F5"/>
    <mergeCell ref="G4:W4"/>
    <mergeCell ref="G3:W3"/>
    <mergeCell ref="A2:W2"/>
    <mergeCell ref="A4:A5"/>
    <mergeCell ref="B4:B5"/>
    <mergeCell ref="C4:C5"/>
    <mergeCell ref="D4:D5"/>
    <mergeCell ref="E4:E5"/>
  </mergeCells>
  <pageMargins left="0.31" right="0.2" top="0.26" bottom="0.27" header="0.2" footer="0.24"/>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6"/>
  <sheetViews>
    <sheetView workbookViewId="0">
      <selection activeCell="E72" sqref="E72"/>
    </sheetView>
  </sheetViews>
  <sheetFormatPr defaultColWidth="7.88671875" defaultRowHeight="13.2" x14ac:dyDescent="0.25"/>
  <cols>
    <col min="1" max="1" width="7.6640625" style="1" customWidth="1"/>
    <col min="2" max="2" width="59.77734375" style="1" customWidth="1"/>
    <col min="3" max="3" width="7.6640625" style="60" customWidth="1"/>
    <col min="4" max="4" width="11.6640625" style="1" customWidth="1"/>
    <col min="5" max="7" width="9" style="1" customWidth="1"/>
    <col min="8" max="20" width="7.88671875" style="1"/>
    <col min="21" max="21" width="7.88671875" style="1" customWidth="1"/>
    <col min="22" max="29" width="7.88671875" style="1" hidden="1" customWidth="1"/>
    <col min="30" max="16384" width="7.88671875" style="1"/>
  </cols>
  <sheetData>
    <row r="1" spans="1:31" ht="20.25" customHeight="1" x14ac:dyDescent="0.3">
      <c r="A1" s="593" t="s">
        <v>944</v>
      </c>
      <c r="B1" s="593"/>
      <c r="C1" s="51"/>
      <c r="D1" s="51"/>
      <c r="E1" s="51"/>
      <c r="F1" s="51"/>
      <c r="G1" s="50"/>
    </row>
    <row r="2" spans="1:31" ht="22.2" customHeight="1" x14ac:dyDescent="0.25">
      <c r="A2" s="594" t="s">
        <v>945</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row>
    <row r="3" spans="1:31" ht="19.5" customHeight="1" x14ac:dyDescent="0.3">
      <c r="A3" s="598" t="s">
        <v>204</v>
      </c>
      <c r="B3" s="598"/>
      <c r="C3" s="598"/>
      <c r="D3" s="598"/>
      <c r="E3" s="598"/>
      <c r="F3" s="598"/>
      <c r="G3" s="598"/>
      <c r="H3" s="598"/>
      <c r="I3" s="598"/>
      <c r="J3" s="598"/>
      <c r="K3" s="598"/>
      <c r="L3" s="598"/>
      <c r="M3" s="598"/>
      <c r="N3" s="598"/>
      <c r="O3" s="598"/>
      <c r="P3" s="598"/>
      <c r="Q3" s="598"/>
      <c r="R3" s="598"/>
      <c r="S3" s="598"/>
      <c r="T3" s="598"/>
      <c r="U3" s="598"/>
      <c r="V3" s="389"/>
      <c r="W3" s="389"/>
      <c r="X3" s="389"/>
      <c r="Y3" s="389"/>
      <c r="Z3" s="389"/>
      <c r="AA3" s="389"/>
      <c r="AB3" s="389"/>
      <c r="AC3" s="389"/>
      <c r="AD3" s="50"/>
      <c r="AE3" s="50"/>
    </row>
    <row r="4" spans="1:31" ht="21" customHeight="1" x14ac:dyDescent="0.25">
      <c r="A4" s="574" t="s">
        <v>0</v>
      </c>
      <c r="B4" s="574" t="s">
        <v>17</v>
      </c>
      <c r="C4" s="574" t="s">
        <v>18</v>
      </c>
      <c r="D4" s="574" t="s">
        <v>239</v>
      </c>
      <c r="E4" s="595" t="s">
        <v>224</v>
      </c>
      <c r="F4" s="596"/>
      <c r="G4" s="596"/>
      <c r="H4" s="596"/>
      <c r="I4" s="596"/>
      <c r="J4" s="596"/>
      <c r="K4" s="596"/>
      <c r="L4" s="596"/>
      <c r="M4" s="596"/>
      <c r="N4" s="596"/>
      <c r="O4" s="596"/>
      <c r="P4" s="596"/>
      <c r="Q4" s="596"/>
      <c r="R4" s="596"/>
      <c r="S4" s="596"/>
      <c r="T4" s="596"/>
      <c r="U4" s="597"/>
      <c r="V4" s="361"/>
      <c r="W4" s="361"/>
      <c r="X4" s="361"/>
      <c r="Y4" s="361"/>
      <c r="Z4" s="361"/>
      <c r="AA4" s="361"/>
      <c r="AB4" s="361"/>
      <c r="AC4" s="361"/>
    </row>
    <row r="5" spans="1:31" ht="31.2" x14ac:dyDescent="0.25">
      <c r="A5" s="574"/>
      <c r="B5" s="574"/>
      <c r="C5" s="574"/>
      <c r="D5" s="574"/>
      <c r="E5" s="350" t="s">
        <v>333</v>
      </c>
      <c r="F5" s="350" t="s">
        <v>334</v>
      </c>
      <c r="G5" s="350" t="s">
        <v>335</v>
      </c>
      <c r="H5" s="350" t="s">
        <v>336</v>
      </c>
      <c r="I5" s="350" t="s">
        <v>337</v>
      </c>
      <c r="J5" s="350" t="s">
        <v>338</v>
      </c>
      <c r="K5" s="350" t="s">
        <v>339</v>
      </c>
      <c r="L5" s="350" t="s">
        <v>340</v>
      </c>
      <c r="M5" s="350" t="s">
        <v>341</v>
      </c>
      <c r="N5" s="350" t="s">
        <v>342</v>
      </c>
      <c r="O5" s="350" t="s">
        <v>343</v>
      </c>
      <c r="P5" s="350" t="s">
        <v>344</v>
      </c>
      <c r="Q5" s="350" t="s">
        <v>345</v>
      </c>
      <c r="R5" s="350" t="s">
        <v>346</v>
      </c>
      <c r="S5" s="350" t="s">
        <v>347</v>
      </c>
      <c r="T5" s="350" t="s">
        <v>348</v>
      </c>
      <c r="U5" s="350" t="s">
        <v>349</v>
      </c>
      <c r="V5" s="22" t="str">
        <f>[1]CH5!X5</f>
        <v>XA 18</v>
      </c>
      <c r="W5" s="22" t="str">
        <f>[1]CH5!Y5</f>
        <v>XA 19</v>
      </c>
      <c r="X5" s="22" t="str">
        <f>[1]CH5!Z5</f>
        <v>XA 20</v>
      </c>
      <c r="Y5" s="22" t="str">
        <f>[1]CH5!AA5</f>
        <v>XA 21</v>
      </c>
      <c r="Z5" s="22" t="str">
        <f>[1]CH5!AB5</f>
        <v>XA 22</v>
      </c>
      <c r="AA5" s="22" t="str">
        <f>[1]CH5!AC5</f>
        <v>XA 23</v>
      </c>
      <c r="AB5" s="22" t="str">
        <f>[1]CH5!AD5</f>
        <v>XA 24</v>
      </c>
      <c r="AC5" s="22" t="str">
        <f>[1]CH5!AE5</f>
        <v>XA 25</v>
      </c>
    </row>
    <row r="6" spans="1:31" x14ac:dyDescent="0.25">
      <c r="A6" s="54" t="s">
        <v>226</v>
      </c>
      <c r="B6" s="54" t="s">
        <v>227</v>
      </c>
      <c r="C6" s="54" t="s">
        <v>228</v>
      </c>
      <c r="D6" s="55" t="s">
        <v>229</v>
      </c>
      <c r="E6" s="56" t="s">
        <v>230</v>
      </c>
      <c r="F6" s="56" t="s">
        <v>231</v>
      </c>
      <c r="G6" s="56" t="s">
        <v>232</v>
      </c>
      <c r="H6" s="48">
        <v>-8</v>
      </c>
      <c r="I6" s="48">
        <v>-9</v>
      </c>
      <c r="J6" s="48">
        <v>-10</v>
      </c>
      <c r="K6" s="48">
        <v>-11</v>
      </c>
      <c r="L6" s="48">
        <v>-12</v>
      </c>
      <c r="M6" s="48">
        <v>-13</v>
      </c>
      <c r="N6" s="48">
        <v>-14</v>
      </c>
      <c r="O6" s="48">
        <v>-15</v>
      </c>
      <c r="P6" s="48">
        <v>-16</v>
      </c>
      <c r="Q6" s="48">
        <v>-17</v>
      </c>
      <c r="R6" s="48">
        <v>-18</v>
      </c>
      <c r="S6" s="48">
        <v>-19</v>
      </c>
      <c r="T6" s="48">
        <v>-20</v>
      </c>
      <c r="U6" s="48">
        <v>-21</v>
      </c>
      <c r="V6" s="48">
        <v>-22</v>
      </c>
      <c r="W6" s="48">
        <v>-23</v>
      </c>
      <c r="X6" s="48">
        <v>-24</v>
      </c>
      <c r="Y6" s="48">
        <v>-25</v>
      </c>
      <c r="Z6" s="48">
        <v>-26</v>
      </c>
      <c r="AA6" s="48">
        <v>-27</v>
      </c>
      <c r="AB6" s="48">
        <v>-28</v>
      </c>
      <c r="AC6" s="48">
        <v>-29</v>
      </c>
    </row>
    <row r="7" spans="1:31" s="81" customFormat="1" ht="15.6" x14ac:dyDescent="0.25">
      <c r="A7" s="338">
        <v>1</v>
      </c>
      <c r="B7" s="31" t="s">
        <v>22</v>
      </c>
      <c r="C7" s="338" t="s">
        <v>23</v>
      </c>
      <c r="D7" s="391">
        <v>36.135220000000004</v>
      </c>
      <c r="E7" s="391">
        <v>0</v>
      </c>
      <c r="F7" s="391">
        <v>0</v>
      </c>
      <c r="G7" s="391">
        <v>19.442260000000001</v>
      </c>
      <c r="H7" s="391">
        <v>0</v>
      </c>
      <c r="I7" s="391">
        <v>1.97166</v>
      </c>
      <c r="J7" s="391">
        <v>0</v>
      </c>
      <c r="K7" s="391">
        <v>0</v>
      </c>
      <c r="L7" s="391">
        <v>0</v>
      </c>
      <c r="M7" s="391">
        <v>0</v>
      </c>
      <c r="N7" s="391">
        <v>0</v>
      </c>
      <c r="O7" s="391">
        <v>0</v>
      </c>
      <c r="P7" s="391">
        <v>0</v>
      </c>
      <c r="Q7" s="391">
        <v>14.721299999999999</v>
      </c>
      <c r="R7" s="391">
        <v>0</v>
      </c>
      <c r="S7" s="391">
        <v>0</v>
      </c>
      <c r="T7" s="391">
        <v>0</v>
      </c>
      <c r="U7" s="391">
        <v>0</v>
      </c>
      <c r="V7" s="384">
        <f>[2]CSD_CaKy!$D7</f>
        <v>0</v>
      </c>
      <c r="W7" s="384">
        <f>[3]CSD_CaKy!$D7</f>
        <v>0</v>
      </c>
      <c r="X7" s="384">
        <f>[4]CSD_CaKy!$D7</f>
        <v>0</v>
      </c>
      <c r="Y7" s="384">
        <f>[5]CSD_CaKy!$D7</f>
        <v>0</v>
      </c>
      <c r="Z7" s="384">
        <f>[6]CSD_CaKy!$D7</f>
        <v>0</v>
      </c>
      <c r="AA7" s="384">
        <f>[7]CSD_CaKy!$D7</f>
        <v>0</v>
      </c>
      <c r="AB7" s="384">
        <f>[8]CSD_CaKy!$D7</f>
        <v>0</v>
      </c>
      <c r="AC7" s="384">
        <f>[9]CSD_CaKy!$D7</f>
        <v>0</v>
      </c>
    </row>
    <row r="8" spans="1:31" s="112" customFormat="1" ht="15.6" x14ac:dyDescent="0.25">
      <c r="A8" s="339" t="s">
        <v>24</v>
      </c>
      <c r="B8" s="4" t="s">
        <v>25</v>
      </c>
      <c r="C8" s="339" t="s">
        <v>26</v>
      </c>
      <c r="D8" s="336">
        <f t="shared" ref="D8:D63" si="0">SUM(E8:AC8)</f>
        <v>0</v>
      </c>
      <c r="E8" s="337">
        <f>[10]CSD_CaKy!$D8</f>
        <v>0</v>
      </c>
      <c r="F8" s="336">
        <f>[11]CSD_CaKy!$D8</f>
        <v>0</v>
      </c>
      <c r="G8" s="337">
        <f>[12]CSD_CaKy!$D8</f>
        <v>0</v>
      </c>
      <c r="H8" s="384">
        <f>[13]CSD_CaKy!$D8</f>
        <v>0</v>
      </c>
      <c r="I8" s="384">
        <f>[14]CSD_CaKy!$D8</f>
        <v>0</v>
      </c>
      <c r="J8" s="384">
        <f>[15]CSD_CaKy!$D8</f>
        <v>0</v>
      </c>
      <c r="K8" s="384">
        <f>[16]CSD_CaKy!$D8</f>
        <v>0</v>
      </c>
      <c r="L8" s="384">
        <f>[17]CSD_CaKy!$D8</f>
        <v>0</v>
      </c>
      <c r="M8" s="384">
        <f>[18]CSD_CaKy!$D8</f>
        <v>0</v>
      </c>
      <c r="N8" s="384">
        <f>[19]CSD_CaKy!$D8</f>
        <v>0</v>
      </c>
      <c r="O8" s="384">
        <f>[20]CSD_CaKy!$D8</f>
        <v>0</v>
      </c>
      <c r="P8" s="384">
        <f>[21]CSD_CaKy!$D8</f>
        <v>0</v>
      </c>
      <c r="Q8" s="384">
        <f>[22]CSD_CaKy!$D8</f>
        <v>0</v>
      </c>
      <c r="R8" s="384">
        <f>[23]CSD_CaKy!$D8</f>
        <v>0</v>
      </c>
      <c r="S8" s="384">
        <f>[24]CSD_CaKy!$D8</f>
        <v>0</v>
      </c>
      <c r="T8" s="384">
        <f>[25]CSD_CaKy!$D8</f>
        <v>0</v>
      </c>
      <c r="U8" s="384">
        <f>[26]CSD_CaKy!$D8</f>
        <v>0</v>
      </c>
      <c r="V8" s="384">
        <f>[2]CSD_CaKy!$D8</f>
        <v>0</v>
      </c>
      <c r="W8" s="384">
        <f>[3]CSD_CaKy!$D8</f>
        <v>0</v>
      </c>
      <c r="X8" s="384">
        <f>[4]CSD_CaKy!$D8</f>
        <v>0</v>
      </c>
      <c r="Y8" s="384">
        <f>[5]CSD_CaKy!$D8</f>
        <v>0</v>
      </c>
      <c r="Z8" s="384">
        <f>[6]CSD_CaKy!$D8</f>
        <v>0</v>
      </c>
      <c r="AA8" s="384">
        <f>[7]CSD_CaKy!$D8</f>
        <v>0</v>
      </c>
      <c r="AB8" s="384">
        <f>[8]CSD_CaKy!$D8</f>
        <v>0</v>
      </c>
      <c r="AC8" s="384">
        <f>[9]CSD_CaKy!$D8</f>
        <v>0</v>
      </c>
    </row>
    <row r="9" spans="1:31" ht="15.6" x14ac:dyDescent="0.25">
      <c r="A9" s="339" t="s">
        <v>27</v>
      </c>
      <c r="B9" s="4" t="s">
        <v>28</v>
      </c>
      <c r="C9" s="339" t="s">
        <v>29</v>
      </c>
      <c r="D9" s="336">
        <f t="shared" si="0"/>
        <v>0</v>
      </c>
      <c r="E9" s="337">
        <f>[10]CSD_CaKy!$D9</f>
        <v>0</v>
      </c>
      <c r="F9" s="336">
        <f>[11]CSD_CaKy!$D9</f>
        <v>0</v>
      </c>
      <c r="G9" s="337">
        <f>[12]CSD_CaKy!$D9</f>
        <v>0</v>
      </c>
      <c r="H9" s="384">
        <f>[13]CSD_CaKy!$D9</f>
        <v>0</v>
      </c>
      <c r="I9" s="384">
        <f>[14]CSD_CaKy!$D9</f>
        <v>0</v>
      </c>
      <c r="J9" s="384">
        <f>[15]CSD_CaKy!$D9</f>
        <v>0</v>
      </c>
      <c r="K9" s="384">
        <f>[16]CSD_CaKy!$D9</f>
        <v>0</v>
      </c>
      <c r="L9" s="384">
        <f>[17]CSD_CaKy!$D9</f>
        <v>0</v>
      </c>
      <c r="M9" s="384">
        <f>[18]CSD_CaKy!$D9</f>
        <v>0</v>
      </c>
      <c r="N9" s="384">
        <f>[19]CSD_CaKy!$D9</f>
        <v>0</v>
      </c>
      <c r="O9" s="384">
        <f>[20]CSD_CaKy!$D9</f>
        <v>0</v>
      </c>
      <c r="P9" s="384">
        <f>[21]CSD_CaKy!$D9</f>
        <v>0</v>
      </c>
      <c r="Q9" s="384">
        <f>[22]CSD_CaKy!$D9</f>
        <v>0</v>
      </c>
      <c r="R9" s="384">
        <f>[23]CSD_CaKy!$D9</f>
        <v>0</v>
      </c>
      <c r="S9" s="384">
        <f>[24]CSD_CaKy!$D9</f>
        <v>0</v>
      </c>
      <c r="T9" s="384">
        <f>[25]CSD_CaKy!$D9</f>
        <v>0</v>
      </c>
      <c r="U9" s="384">
        <f>[26]CSD_CaKy!$D9</f>
        <v>0</v>
      </c>
      <c r="V9" s="384">
        <f>[2]CSD_CaKy!$D9</f>
        <v>0</v>
      </c>
      <c r="W9" s="384">
        <f>[3]CSD_CaKy!$D9</f>
        <v>0</v>
      </c>
      <c r="X9" s="384">
        <f>[4]CSD_CaKy!$D9</f>
        <v>0</v>
      </c>
      <c r="Y9" s="384">
        <f>[5]CSD_CaKy!$D9</f>
        <v>0</v>
      </c>
      <c r="Z9" s="384">
        <f>[6]CSD_CaKy!$D9</f>
        <v>0</v>
      </c>
      <c r="AA9" s="384">
        <f>[7]CSD_CaKy!$D9</f>
        <v>0</v>
      </c>
      <c r="AB9" s="384">
        <f>[8]CSD_CaKy!$D9</f>
        <v>0</v>
      </c>
      <c r="AC9" s="384">
        <f>[9]CSD_CaKy!$D9</f>
        <v>0</v>
      </c>
    </row>
    <row r="10" spans="1:31" s="112" customFormat="1" ht="15.6" x14ac:dyDescent="0.25">
      <c r="A10" s="339" t="s">
        <v>30</v>
      </c>
      <c r="B10" s="4" t="s">
        <v>31</v>
      </c>
      <c r="C10" s="339" t="s">
        <v>32</v>
      </c>
      <c r="D10" s="336">
        <f t="shared" si="0"/>
        <v>0</v>
      </c>
      <c r="E10" s="337">
        <f>[10]CSD_CaKy!$D10</f>
        <v>0</v>
      </c>
      <c r="F10" s="336">
        <f>[11]CSD_CaKy!$D10</f>
        <v>0</v>
      </c>
      <c r="G10" s="337">
        <f>[12]CSD_CaKy!$D10</f>
        <v>0</v>
      </c>
      <c r="H10" s="384">
        <f>[13]CSD_CaKy!$D10</f>
        <v>0</v>
      </c>
      <c r="I10" s="384">
        <f>[14]CSD_CaKy!$D10</f>
        <v>0</v>
      </c>
      <c r="J10" s="384">
        <f>[15]CSD_CaKy!$D10</f>
        <v>0</v>
      </c>
      <c r="K10" s="384">
        <f>[16]CSD_CaKy!$D10</f>
        <v>0</v>
      </c>
      <c r="L10" s="384">
        <f>[17]CSD_CaKy!$D10</f>
        <v>0</v>
      </c>
      <c r="M10" s="384">
        <f>[18]CSD_CaKy!$D10</f>
        <v>0</v>
      </c>
      <c r="N10" s="384">
        <f>[19]CSD_CaKy!$D10</f>
        <v>0</v>
      </c>
      <c r="O10" s="384">
        <f>[20]CSD_CaKy!$D10</f>
        <v>0</v>
      </c>
      <c r="P10" s="384">
        <f>[21]CSD_CaKy!$D10</f>
        <v>0</v>
      </c>
      <c r="Q10" s="384">
        <f>[22]CSD_CaKy!$D10</f>
        <v>0</v>
      </c>
      <c r="R10" s="384">
        <f>[23]CSD_CaKy!$D10</f>
        <v>0</v>
      </c>
      <c r="S10" s="384">
        <f>[24]CSD_CaKy!$D10</f>
        <v>0</v>
      </c>
      <c r="T10" s="384">
        <f>[25]CSD_CaKy!$D10</f>
        <v>0</v>
      </c>
      <c r="U10" s="384">
        <f>[26]CSD_CaKy!$D10</f>
        <v>0</v>
      </c>
      <c r="V10" s="384">
        <f>[2]CSD_CaKy!$D10</f>
        <v>0</v>
      </c>
      <c r="W10" s="384">
        <f>[3]CSD_CaKy!$D10</f>
        <v>0</v>
      </c>
      <c r="X10" s="384">
        <f>[4]CSD_CaKy!$D10</f>
        <v>0</v>
      </c>
      <c r="Y10" s="384">
        <f>[5]CSD_CaKy!$D10</f>
        <v>0</v>
      </c>
      <c r="Z10" s="384">
        <f>[6]CSD_CaKy!$D10</f>
        <v>0</v>
      </c>
      <c r="AA10" s="384">
        <f>[7]CSD_CaKy!$D10</f>
        <v>0</v>
      </c>
      <c r="AB10" s="384">
        <f>[8]CSD_CaKy!$D10</f>
        <v>0</v>
      </c>
      <c r="AC10" s="384">
        <f>[9]CSD_CaKy!$D10</f>
        <v>0</v>
      </c>
    </row>
    <row r="11" spans="1:31" ht="15.6" x14ac:dyDescent="0.25">
      <c r="A11" s="339" t="s">
        <v>33</v>
      </c>
      <c r="B11" s="4" t="s">
        <v>34</v>
      </c>
      <c r="C11" s="339" t="s">
        <v>35</v>
      </c>
      <c r="D11" s="336">
        <f t="shared" si="0"/>
        <v>0</v>
      </c>
      <c r="E11" s="337">
        <f>[10]CSD_CaKy!$D11</f>
        <v>0</v>
      </c>
      <c r="F11" s="336">
        <f>[11]CSD_CaKy!$D11</f>
        <v>0</v>
      </c>
      <c r="G11" s="337">
        <f>[12]CSD_CaKy!$D11</f>
        <v>0</v>
      </c>
      <c r="H11" s="384">
        <f>[13]CSD_CaKy!$D11</f>
        <v>0</v>
      </c>
      <c r="I11" s="384">
        <f>[14]CSD_CaKy!$D11</f>
        <v>0</v>
      </c>
      <c r="J11" s="384">
        <f>[15]CSD_CaKy!$D11</f>
        <v>0</v>
      </c>
      <c r="K11" s="384">
        <f>[16]CSD_CaKy!$D11</f>
        <v>0</v>
      </c>
      <c r="L11" s="384">
        <f>[17]CSD_CaKy!$D11</f>
        <v>0</v>
      </c>
      <c r="M11" s="384">
        <f>[18]CSD_CaKy!$D11</f>
        <v>0</v>
      </c>
      <c r="N11" s="384">
        <f>[19]CSD_CaKy!$D11</f>
        <v>0</v>
      </c>
      <c r="O11" s="384">
        <f>[20]CSD_CaKy!$D11</f>
        <v>0</v>
      </c>
      <c r="P11" s="384">
        <f>[21]CSD_CaKy!$D11</f>
        <v>0</v>
      </c>
      <c r="Q11" s="384">
        <f>[22]CSD_CaKy!$D11</f>
        <v>0</v>
      </c>
      <c r="R11" s="384">
        <f>[23]CSD_CaKy!$D11</f>
        <v>0</v>
      </c>
      <c r="S11" s="384">
        <f>[24]CSD_CaKy!$D11</f>
        <v>0</v>
      </c>
      <c r="T11" s="384">
        <f>[25]CSD_CaKy!$D11</f>
        <v>0</v>
      </c>
      <c r="U11" s="384">
        <f>[26]CSD_CaKy!$D11</f>
        <v>0</v>
      </c>
      <c r="V11" s="384">
        <f>[2]CSD_CaKy!$D11</f>
        <v>0</v>
      </c>
      <c r="W11" s="384">
        <f>[3]CSD_CaKy!$D11</f>
        <v>0</v>
      </c>
      <c r="X11" s="384">
        <f>[4]CSD_CaKy!$D11</f>
        <v>0</v>
      </c>
      <c r="Y11" s="384">
        <f>[5]CSD_CaKy!$D11</f>
        <v>0</v>
      </c>
      <c r="Z11" s="384">
        <f>[6]CSD_CaKy!$D11</f>
        <v>0</v>
      </c>
      <c r="AA11" s="384">
        <f>[7]CSD_CaKy!$D11</f>
        <v>0</v>
      </c>
      <c r="AB11" s="384">
        <f>[8]CSD_CaKy!$D11</f>
        <v>0</v>
      </c>
      <c r="AC11" s="384">
        <f>[9]CSD_CaKy!$D11</f>
        <v>0</v>
      </c>
    </row>
    <row r="12" spans="1:31" ht="15.6" x14ac:dyDescent="0.25">
      <c r="A12" s="339" t="s">
        <v>36</v>
      </c>
      <c r="B12" s="4" t="s">
        <v>37</v>
      </c>
      <c r="C12" s="339" t="s">
        <v>38</v>
      </c>
      <c r="D12" s="390">
        <v>36.135220000000004</v>
      </c>
      <c r="E12" s="390">
        <v>0</v>
      </c>
      <c r="F12" s="390">
        <v>0</v>
      </c>
      <c r="G12" s="390">
        <v>19.442260000000001</v>
      </c>
      <c r="H12" s="390">
        <v>0</v>
      </c>
      <c r="I12" s="390">
        <v>1.97166</v>
      </c>
      <c r="J12" s="390">
        <v>0</v>
      </c>
      <c r="K12" s="390">
        <v>0</v>
      </c>
      <c r="L12" s="390">
        <v>0</v>
      </c>
      <c r="M12" s="390">
        <v>0</v>
      </c>
      <c r="N12" s="390">
        <v>0</v>
      </c>
      <c r="O12" s="390">
        <v>0</v>
      </c>
      <c r="P12" s="390">
        <v>0</v>
      </c>
      <c r="Q12" s="390">
        <v>14.721299999999999</v>
      </c>
      <c r="R12" s="390">
        <v>0</v>
      </c>
      <c r="S12" s="390">
        <v>0</v>
      </c>
      <c r="T12" s="390">
        <v>0</v>
      </c>
      <c r="U12" s="390">
        <v>0</v>
      </c>
      <c r="V12" s="384">
        <f>[2]CSD_CaKy!$D12</f>
        <v>0</v>
      </c>
      <c r="W12" s="384">
        <f>[3]CSD_CaKy!$D12</f>
        <v>0</v>
      </c>
      <c r="X12" s="384">
        <f>[4]CSD_CaKy!$D12</f>
        <v>0</v>
      </c>
      <c r="Y12" s="384">
        <f>[5]CSD_CaKy!$D12</f>
        <v>0</v>
      </c>
      <c r="Z12" s="384">
        <f>[6]CSD_CaKy!$D12</f>
        <v>0</v>
      </c>
      <c r="AA12" s="384">
        <f>[7]CSD_CaKy!$D12</f>
        <v>0</v>
      </c>
      <c r="AB12" s="384">
        <f>[8]CSD_CaKy!$D12</f>
        <v>0</v>
      </c>
      <c r="AC12" s="384">
        <f>[9]CSD_CaKy!$D12</f>
        <v>0</v>
      </c>
    </row>
    <row r="13" spans="1:31" ht="15.6" x14ac:dyDescent="0.25">
      <c r="A13" s="339" t="s">
        <v>39</v>
      </c>
      <c r="B13" s="4" t="s">
        <v>40</v>
      </c>
      <c r="C13" s="339" t="s">
        <v>41</v>
      </c>
      <c r="D13" s="336">
        <f t="shared" si="0"/>
        <v>0</v>
      </c>
      <c r="E13" s="337">
        <f>[10]CSD_CaKy!$D13</f>
        <v>0</v>
      </c>
      <c r="F13" s="336">
        <f>[11]CSD_CaKy!$D13</f>
        <v>0</v>
      </c>
      <c r="G13" s="337">
        <f>[12]CSD_CaKy!$D13</f>
        <v>0</v>
      </c>
      <c r="H13" s="384">
        <f>[13]CSD_CaKy!$D13</f>
        <v>0</v>
      </c>
      <c r="I13" s="384">
        <f>[14]CSD_CaKy!$D13</f>
        <v>0</v>
      </c>
      <c r="J13" s="384">
        <f>[15]CSD_CaKy!$D13</f>
        <v>0</v>
      </c>
      <c r="K13" s="384">
        <f>[16]CSD_CaKy!$D13</f>
        <v>0</v>
      </c>
      <c r="L13" s="384">
        <f>[17]CSD_CaKy!$D13</f>
        <v>0</v>
      </c>
      <c r="M13" s="384">
        <f>[18]CSD_CaKy!$D13</f>
        <v>0</v>
      </c>
      <c r="N13" s="384">
        <f>[19]CSD_CaKy!$D13</f>
        <v>0</v>
      </c>
      <c r="O13" s="384">
        <f>[20]CSD_CaKy!$D13</f>
        <v>0</v>
      </c>
      <c r="P13" s="384">
        <f>[21]CSD_CaKy!$D13</f>
        <v>0</v>
      </c>
      <c r="Q13" s="384">
        <f>[22]CSD_CaKy!$D13</f>
        <v>0</v>
      </c>
      <c r="R13" s="384">
        <f>[23]CSD_CaKy!$D13</f>
        <v>0</v>
      </c>
      <c r="S13" s="384">
        <f>[24]CSD_CaKy!$D13</f>
        <v>0</v>
      </c>
      <c r="T13" s="384">
        <f>[25]CSD_CaKy!$D13</f>
        <v>0</v>
      </c>
      <c r="U13" s="384">
        <f>[26]CSD_CaKy!$D13</f>
        <v>0</v>
      </c>
      <c r="V13" s="384">
        <f>[2]CSD_CaKy!$D13</f>
        <v>0</v>
      </c>
      <c r="W13" s="384">
        <f>[3]CSD_CaKy!$D13</f>
        <v>0</v>
      </c>
      <c r="X13" s="384">
        <f>[4]CSD_CaKy!$D13</f>
        <v>0</v>
      </c>
      <c r="Y13" s="384">
        <f>[5]CSD_CaKy!$D13</f>
        <v>0</v>
      </c>
      <c r="Z13" s="384">
        <f>[6]CSD_CaKy!$D13</f>
        <v>0</v>
      </c>
      <c r="AA13" s="384">
        <f>[7]CSD_CaKy!$D13</f>
        <v>0</v>
      </c>
      <c r="AB13" s="384">
        <f>[8]CSD_CaKy!$D13</f>
        <v>0</v>
      </c>
      <c r="AC13" s="384">
        <f>[9]CSD_CaKy!$D13</f>
        <v>0</v>
      </c>
    </row>
    <row r="14" spans="1:31" ht="15.6" x14ac:dyDescent="0.25">
      <c r="A14" s="339" t="s">
        <v>42</v>
      </c>
      <c r="B14" s="4" t="s">
        <v>43</v>
      </c>
      <c r="C14" s="339" t="s">
        <v>44</v>
      </c>
      <c r="D14" s="336">
        <f t="shared" si="0"/>
        <v>0</v>
      </c>
      <c r="E14" s="337">
        <f>[10]CSD_CaKy!$D14</f>
        <v>0</v>
      </c>
      <c r="F14" s="336">
        <f>[11]CSD_CaKy!$D14</f>
        <v>0</v>
      </c>
      <c r="G14" s="337">
        <f>[12]CSD_CaKy!$D14</f>
        <v>0</v>
      </c>
      <c r="H14" s="384">
        <f>[13]CSD_CaKy!$D14</f>
        <v>0</v>
      </c>
      <c r="I14" s="384">
        <f>[14]CSD_CaKy!$D14</f>
        <v>0</v>
      </c>
      <c r="J14" s="384">
        <f>[15]CSD_CaKy!$D14</f>
        <v>0</v>
      </c>
      <c r="K14" s="384">
        <f>[16]CSD_CaKy!$D14</f>
        <v>0</v>
      </c>
      <c r="L14" s="384">
        <f>[17]CSD_CaKy!$D14</f>
        <v>0</v>
      </c>
      <c r="M14" s="384">
        <f>[18]CSD_CaKy!$D14</f>
        <v>0</v>
      </c>
      <c r="N14" s="384">
        <f>[19]CSD_CaKy!$D14</f>
        <v>0</v>
      </c>
      <c r="O14" s="384">
        <f>[20]CSD_CaKy!$D14</f>
        <v>0</v>
      </c>
      <c r="P14" s="384">
        <f>[21]CSD_CaKy!$D14</f>
        <v>0</v>
      </c>
      <c r="Q14" s="384">
        <f>[22]CSD_CaKy!$D14</f>
        <v>0</v>
      </c>
      <c r="R14" s="384">
        <f>[23]CSD_CaKy!$D14</f>
        <v>0</v>
      </c>
      <c r="S14" s="384">
        <f>[24]CSD_CaKy!$D14</f>
        <v>0</v>
      </c>
      <c r="T14" s="384">
        <f>[25]CSD_CaKy!$D14</f>
        <v>0</v>
      </c>
      <c r="U14" s="384">
        <f>[26]CSD_CaKy!$D14</f>
        <v>0</v>
      </c>
      <c r="V14" s="384">
        <f>[2]CSD_CaKy!$D14</f>
        <v>0</v>
      </c>
      <c r="W14" s="384">
        <f>[3]CSD_CaKy!$D14</f>
        <v>0</v>
      </c>
      <c r="X14" s="384">
        <f>[4]CSD_CaKy!$D14</f>
        <v>0</v>
      </c>
      <c r="Y14" s="384">
        <f>[5]CSD_CaKy!$D14</f>
        <v>0</v>
      </c>
      <c r="Z14" s="384">
        <f>[6]CSD_CaKy!$D14</f>
        <v>0</v>
      </c>
      <c r="AA14" s="384">
        <f>[7]CSD_CaKy!$D14</f>
        <v>0</v>
      </c>
      <c r="AB14" s="384">
        <f>[8]CSD_CaKy!$D14</f>
        <v>0</v>
      </c>
      <c r="AC14" s="384">
        <f>[9]CSD_CaKy!$D14</f>
        <v>0</v>
      </c>
    </row>
    <row r="15" spans="1:31" ht="15.6" x14ac:dyDescent="0.25">
      <c r="A15" s="339" t="s">
        <v>45</v>
      </c>
      <c r="B15" s="4" t="s">
        <v>46</v>
      </c>
      <c r="C15" s="339" t="s">
        <v>47</v>
      </c>
      <c r="D15" s="336">
        <f t="shared" si="0"/>
        <v>0</v>
      </c>
      <c r="E15" s="337">
        <f>[10]CSD_CaKy!$D15</f>
        <v>0</v>
      </c>
      <c r="F15" s="336">
        <f>[11]CSD_CaKy!$D15</f>
        <v>0</v>
      </c>
      <c r="G15" s="337">
        <f>[12]CSD_CaKy!$D15</f>
        <v>0</v>
      </c>
      <c r="H15" s="384">
        <f>[13]CSD_CaKy!$D15</f>
        <v>0</v>
      </c>
      <c r="I15" s="384">
        <f>[14]CSD_CaKy!$D15</f>
        <v>0</v>
      </c>
      <c r="J15" s="384">
        <f>[15]CSD_CaKy!$D15</f>
        <v>0</v>
      </c>
      <c r="K15" s="384">
        <f>[16]CSD_CaKy!$D15</f>
        <v>0</v>
      </c>
      <c r="L15" s="384">
        <f>[17]CSD_CaKy!$D15</f>
        <v>0</v>
      </c>
      <c r="M15" s="384">
        <f>[18]CSD_CaKy!$D15</f>
        <v>0</v>
      </c>
      <c r="N15" s="384">
        <f>[19]CSD_CaKy!$D15</f>
        <v>0</v>
      </c>
      <c r="O15" s="384">
        <f>[20]CSD_CaKy!$D15</f>
        <v>0</v>
      </c>
      <c r="P15" s="384">
        <f>[21]CSD_CaKy!$D15</f>
        <v>0</v>
      </c>
      <c r="Q15" s="384">
        <f>[22]CSD_CaKy!$D15</f>
        <v>0</v>
      </c>
      <c r="R15" s="384">
        <f>[23]CSD_CaKy!$D15</f>
        <v>0</v>
      </c>
      <c r="S15" s="384">
        <f>[24]CSD_CaKy!$D15</f>
        <v>0</v>
      </c>
      <c r="T15" s="384">
        <f>[25]CSD_CaKy!$D15</f>
        <v>0</v>
      </c>
      <c r="U15" s="384">
        <f>[26]CSD_CaKy!$D15</f>
        <v>0</v>
      </c>
      <c r="V15" s="384">
        <f>[2]CSD_CaKy!$D15</f>
        <v>0</v>
      </c>
      <c r="W15" s="384">
        <f>[3]CSD_CaKy!$D15</f>
        <v>0</v>
      </c>
      <c r="X15" s="384">
        <f>[4]CSD_CaKy!$D15</f>
        <v>0</v>
      </c>
      <c r="Y15" s="384">
        <f>[5]CSD_CaKy!$D15</f>
        <v>0</v>
      </c>
      <c r="Z15" s="384">
        <f>[6]CSD_CaKy!$D15</f>
        <v>0</v>
      </c>
      <c r="AA15" s="384">
        <f>[7]CSD_CaKy!$D15</f>
        <v>0</v>
      </c>
      <c r="AB15" s="384">
        <f>[8]CSD_CaKy!$D15</f>
        <v>0</v>
      </c>
      <c r="AC15" s="384">
        <f>[9]CSD_CaKy!$D15</f>
        <v>0</v>
      </c>
    </row>
    <row r="16" spans="1:31" ht="15.6" x14ac:dyDescent="0.25">
      <c r="A16" s="28"/>
      <c r="B16" s="29" t="s">
        <v>233</v>
      </c>
      <c r="C16" s="28" t="s">
        <v>49</v>
      </c>
      <c r="D16" s="336">
        <f t="shared" si="0"/>
        <v>0</v>
      </c>
      <c r="E16" s="337">
        <f>[10]CSD_CaKy!$D16</f>
        <v>0</v>
      </c>
      <c r="F16" s="336">
        <f>[11]CSD_CaKy!$D16</f>
        <v>0</v>
      </c>
      <c r="G16" s="337">
        <f>[12]CSD_CaKy!$D16</f>
        <v>0</v>
      </c>
      <c r="H16" s="384">
        <f>[13]CSD_CaKy!$D16</f>
        <v>0</v>
      </c>
      <c r="I16" s="384">
        <f>[14]CSD_CaKy!$D16</f>
        <v>0</v>
      </c>
      <c r="J16" s="384">
        <f>[15]CSD_CaKy!$D16</f>
        <v>0</v>
      </c>
      <c r="K16" s="384">
        <f>[16]CSD_CaKy!$D16</f>
        <v>0</v>
      </c>
      <c r="L16" s="384">
        <f>[17]CSD_CaKy!$D16</f>
        <v>0</v>
      </c>
      <c r="M16" s="384">
        <f>[18]CSD_CaKy!$D16</f>
        <v>0</v>
      </c>
      <c r="N16" s="384">
        <f>[19]CSD_CaKy!$D16</f>
        <v>0</v>
      </c>
      <c r="O16" s="384">
        <f>[20]CSD_CaKy!$D16</f>
        <v>0</v>
      </c>
      <c r="P16" s="384">
        <f>[21]CSD_CaKy!$D16</f>
        <v>0</v>
      </c>
      <c r="Q16" s="384">
        <f>[22]CSD_CaKy!$D16</f>
        <v>0</v>
      </c>
      <c r="R16" s="384">
        <f>[23]CSD_CaKy!$D16</f>
        <v>0</v>
      </c>
      <c r="S16" s="384">
        <f>[24]CSD_CaKy!$D16</f>
        <v>0</v>
      </c>
      <c r="T16" s="384">
        <f>[25]CSD_CaKy!$D16</f>
        <v>0</v>
      </c>
      <c r="U16" s="384">
        <f>[26]CSD_CaKy!$D16</f>
        <v>0</v>
      </c>
      <c r="V16" s="384">
        <f>[2]CSD_CaKy!$D16</f>
        <v>0</v>
      </c>
      <c r="W16" s="384">
        <f>[3]CSD_CaKy!$D16</f>
        <v>0</v>
      </c>
      <c r="X16" s="384">
        <f>[4]CSD_CaKy!$D16</f>
        <v>0</v>
      </c>
      <c r="Y16" s="384">
        <f>[5]CSD_CaKy!$D16</f>
        <v>0</v>
      </c>
      <c r="Z16" s="384">
        <f>[6]CSD_CaKy!$D16</f>
        <v>0</v>
      </c>
      <c r="AA16" s="384">
        <f>[7]CSD_CaKy!$D16</f>
        <v>0</v>
      </c>
      <c r="AB16" s="384">
        <f>[8]CSD_CaKy!$D16</f>
        <v>0</v>
      </c>
      <c r="AC16" s="384">
        <f>[9]CSD_CaKy!$D16</f>
        <v>0</v>
      </c>
    </row>
    <row r="17" spans="1:29" ht="15.6" x14ac:dyDescent="0.25">
      <c r="A17" s="339" t="s">
        <v>50</v>
      </c>
      <c r="B17" s="4" t="s">
        <v>51</v>
      </c>
      <c r="C17" s="339" t="s">
        <v>52</v>
      </c>
      <c r="D17" s="336">
        <f t="shared" si="0"/>
        <v>0</v>
      </c>
      <c r="E17" s="337">
        <f>[10]CSD_CaKy!$D17</f>
        <v>0</v>
      </c>
      <c r="F17" s="336">
        <f>[11]CSD_CaKy!$D17</f>
        <v>0</v>
      </c>
      <c r="G17" s="337">
        <f>[12]CSD_CaKy!$D17</f>
        <v>0</v>
      </c>
      <c r="H17" s="384">
        <f>[13]CSD_CaKy!$D17</f>
        <v>0</v>
      </c>
      <c r="I17" s="384">
        <f>[14]CSD_CaKy!$D17</f>
        <v>0</v>
      </c>
      <c r="J17" s="384">
        <f>[15]CSD_CaKy!$D17</f>
        <v>0</v>
      </c>
      <c r="K17" s="384">
        <f>[16]CSD_CaKy!$D17</f>
        <v>0</v>
      </c>
      <c r="L17" s="384">
        <f>[17]CSD_CaKy!$D17</f>
        <v>0</v>
      </c>
      <c r="M17" s="384">
        <f>[18]CSD_CaKy!$D17</f>
        <v>0</v>
      </c>
      <c r="N17" s="384">
        <f>[19]CSD_CaKy!$D17</f>
        <v>0</v>
      </c>
      <c r="O17" s="384">
        <f>[20]CSD_CaKy!$D17</f>
        <v>0</v>
      </c>
      <c r="P17" s="384">
        <f>[21]CSD_CaKy!$D17</f>
        <v>0</v>
      </c>
      <c r="Q17" s="384">
        <f>[22]CSD_CaKy!$D17</f>
        <v>0</v>
      </c>
      <c r="R17" s="384">
        <f>[23]CSD_CaKy!$D17</f>
        <v>0</v>
      </c>
      <c r="S17" s="384">
        <f>[24]CSD_CaKy!$D17</f>
        <v>0</v>
      </c>
      <c r="T17" s="384">
        <f>[25]CSD_CaKy!$D17</f>
        <v>0</v>
      </c>
      <c r="U17" s="384">
        <f>[26]CSD_CaKy!$D17</f>
        <v>0</v>
      </c>
      <c r="V17" s="384">
        <f>[2]CSD_CaKy!$D17</f>
        <v>0</v>
      </c>
      <c r="W17" s="384">
        <f>[3]CSD_CaKy!$D17</f>
        <v>0</v>
      </c>
      <c r="X17" s="384">
        <f>[4]CSD_CaKy!$D17</f>
        <v>0</v>
      </c>
      <c r="Y17" s="384">
        <f>[5]CSD_CaKy!$D17</f>
        <v>0</v>
      </c>
      <c r="Z17" s="384">
        <f>[6]CSD_CaKy!$D17</f>
        <v>0</v>
      </c>
      <c r="AA17" s="384">
        <f>[7]CSD_CaKy!$D17</f>
        <v>0</v>
      </c>
      <c r="AB17" s="384">
        <f>[8]CSD_CaKy!$D17</f>
        <v>0</v>
      </c>
      <c r="AC17" s="384">
        <f>[9]CSD_CaKy!$D17</f>
        <v>0</v>
      </c>
    </row>
    <row r="18" spans="1:29" s="385" customFormat="1" ht="15.6" x14ac:dyDescent="0.3">
      <c r="A18" s="339" t="s">
        <v>53</v>
      </c>
      <c r="B18" s="4" t="s">
        <v>54</v>
      </c>
      <c r="C18" s="339" t="s">
        <v>55</v>
      </c>
      <c r="D18" s="336">
        <f t="shared" si="0"/>
        <v>0</v>
      </c>
      <c r="E18" s="337">
        <f>[10]CSD_CaKy!$D18</f>
        <v>0</v>
      </c>
      <c r="F18" s="336">
        <f>[11]CSD_CaKy!$D18</f>
        <v>0</v>
      </c>
      <c r="G18" s="337">
        <f>[12]CSD_CaKy!$D18</f>
        <v>0</v>
      </c>
      <c r="H18" s="384">
        <f>[13]CSD_CaKy!$D18</f>
        <v>0</v>
      </c>
      <c r="I18" s="384">
        <f>[14]CSD_CaKy!$D18</f>
        <v>0</v>
      </c>
      <c r="J18" s="384">
        <f>[15]CSD_CaKy!$D18</f>
        <v>0</v>
      </c>
      <c r="K18" s="384">
        <f>[16]CSD_CaKy!$D18</f>
        <v>0</v>
      </c>
      <c r="L18" s="384">
        <f>[17]CSD_CaKy!$D18</f>
        <v>0</v>
      </c>
      <c r="M18" s="384">
        <f>[18]CSD_CaKy!$D18</f>
        <v>0</v>
      </c>
      <c r="N18" s="384">
        <f>[19]CSD_CaKy!$D18</f>
        <v>0</v>
      </c>
      <c r="O18" s="384">
        <f>[20]CSD_CaKy!$D18</f>
        <v>0</v>
      </c>
      <c r="P18" s="384">
        <f>[21]CSD_CaKy!$D18</f>
        <v>0</v>
      </c>
      <c r="Q18" s="384">
        <f>[22]CSD_CaKy!$D18</f>
        <v>0</v>
      </c>
      <c r="R18" s="384">
        <f>[23]CSD_CaKy!$D18</f>
        <v>0</v>
      </c>
      <c r="S18" s="384">
        <f>[24]CSD_CaKy!$D18</f>
        <v>0</v>
      </c>
      <c r="T18" s="384">
        <f>[25]CSD_CaKy!$D18</f>
        <v>0</v>
      </c>
      <c r="U18" s="384">
        <f>[26]CSD_CaKy!$D18</f>
        <v>0</v>
      </c>
      <c r="V18" s="384">
        <f>[2]CSD_CaKy!$D18</f>
        <v>0</v>
      </c>
      <c r="W18" s="384">
        <f>[3]CSD_CaKy!$D18</f>
        <v>0</v>
      </c>
      <c r="X18" s="384">
        <f>[4]CSD_CaKy!$D18</f>
        <v>0</v>
      </c>
      <c r="Y18" s="384">
        <f>[5]CSD_CaKy!$D18</f>
        <v>0</v>
      </c>
      <c r="Z18" s="384">
        <f>[6]CSD_CaKy!$D18</f>
        <v>0</v>
      </c>
      <c r="AA18" s="384">
        <f>[7]CSD_CaKy!$D18</f>
        <v>0</v>
      </c>
      <c r="AB18" s="384">
        <f>[8]CSD_CaKy!$D18</f>
        <v>0</v>
      </c>
      <c r="AC18" s="384">
        <f>[9]CSD_CaKy!$D18</f>
        <v>0</v>
      </c>
    </row>
    <row r="19" spans="1:29" s="112" customFormat="1" ht="15.6" x14ac:dyDescent="0.25">
      <c r="A19" s="339" t="s">
        <v>56</v>
      </c>
      <c r="B19" s="4" t="s">
        <v>57</v>
      </c>
      <c r="C19" s="339" t="s">
        <v>58</v>
      </c>
      <c r="D19" s="336">
        <f t="shared" si="0"/>
        <v>0</v>
      </c>
      <c r="E19" s="337">
        <f>[10]CSD_CaKy!$D19</f>
        <v>0</v>
      </c>
      <c r="F19" s="336">
        <f>[11]CSD_CaKy!$D19</f>
        <v>0</v>
      </c>
      <c r="G19" s="337">
        <f>[12]CSD_CaKy!$D19</f>
        <v>0</v>
      </c>
      <c r="H19" s="384">
        <f>[13]CSD_CaKy!$D19</f>
        <v>0</v>
      </c>
      <c r="I19" s="384">
        <f>[14]CSD_CaKy!$D19</f>
        <v>0</v>
      </c>
      <c r="J19" s="384">
        <f>[15]CSD_CaKy!$D19</f>
        <v>0</v>
      </c>
      <c r="K19" s="384">
        <f>[16]CSD_CaKy!$D19</f>
        <v>0</v>
      </c>
      <c r="L19" s="384">
        <f>[17]CSD_CaKy!$D19</f>
        <v>0</v>
      </c>
      <c r="M19" s="384">
        <f>[18]CSD_CaKy!$D19</f>
        <v>0</v>
      </c>
      <c r="N19" s="384">
        <f>[19]CSD_CaKy!$D19</f>
        <v>0</v>
      </c>
      <c r="O19" s="384">
        <f>[20]CSD_CaKy!$D19</f>
        <v>0</v>
      </c>
      <c r="P19" s="384">
        <f>[21]CSD_CaKy!$D19</f>
        <v>0</v>
      </c>
      <c r="Q19" s="384">
        <f>[22]CSD_CaKy!$D19</f>
        <v>0</v>
      </c>
      <c r="R19" s="384">
        <f>[23]CSD_CaKy!$D19</f>
        <v>0</v>
      </c>
      <c r="S19" s="384">
        <f>[24]CSD_CaKy!$D19</f>
        <v>0</v>
      </c>
      <c r="T19" s="384">
        <f>[25]CSD_CaKy!$D19</f>
        <v>0</v>
      </c>
      <c r="U19" s="384">
        <f>[26]CSD_CaKy!$D19</f>
        <v>0</v>
      </c>
      <c r="V19" s="384">
        <f>[2]CSD_CaKy!$D19</f>
        <v>0</v>
      </c>
      <c r="W19" s="384">
        <f>[3]CSD_CaKy!$D19</f>
        <v>0</v>
      </c>
      <c r="X19" s="384">
        <f>[4]CSD_CaKy!$D19</f>
        <v>0</v>
      </c>
      <c r="Y19" s="384">
        <f>[5]CSD_CaKy!$D19</f>
        <v>0</v>
      </c>
      <c r="Z19" s="384">
        <f>[6]CSD_CaKy!$D19</f>
        <v>0</v>
      </c>
      <c r="AA19" s="384">
        <f>[7]CSD_CaKy!$D19</f>
        <v>0</v>
      </c>
      <c r="AB19" s="384">
        <f>[8]CSD_CaKy!$D19</f>
        <v>0</v>
      </c>
      <c r="AC19" s="384">
        <f>[9]CSD_CaKy!$D19</f>
        <v>0</v>
      </c>
    </row>
    <row r="20" spans="1:29" ht="15.6" x14ac:dyDescent="0.25">
      <c r="A20" s="339" t="s">
        <v>59</v>
      </c>
      <c r="B20" s="4" t="s">
        <v>60</v>
      </c>
      <c r="C20" s="339" t="s">
        <v>61</v>
      </c>
      <c r="D20" s="336">
        <f t="shared" si="0"/>
        <v>0</v>
      </c>
      <c r="E20" s="337">
        <f>[10]CSD_CaKy!$D20</f>
        <v>0</v>
      </c>
      <c r="F20" s="336">
        <f>[11]CSD_CaKy!$D20</f>
        <v>0</v>
      </c>
      <c r="G20" s="337">
        <f>[12]CSD_CaKy!$D20</f>
        <v>0</v>
      </c>
      <c r="H20" s="384">
        <f>[13]CSD_CaKy!$D20</f>
        <v>0</v>
      </c>
      <c r="I20" s="384">
        <f>[14]CSD_CaKy!$D20</f>
        <v>0</v>
      </c>
      <c r="J20" s="384">
        <f>[15]CSD_CaKy!$D20</f>
        <v>0</v>
      </c>
      <c r="K20" s="384">
        <f>[16]CSD_CaKy!$D20</f>
        <v>0</v>
      </c>
      <c r="L20" s="384">
        <f>[17]CSD_CaKy!$D20</f>
        <v>0</v>
      </c>
      <c r="M20" s="384">
        <f>[18]CSD_CaKy!$D20</f>
        <v>0</v>
      </c>
      <c r="N20" s="384">
        <f>[19]CSD_CaKy!$D20</f>
        <v>0</v>
      </c>
      <c r="O20" s="384">
        <f>[20]CSD_CaKy!$D20</f>
        <v>0</v>
      </c>
      <c r="P20" s="384">
        <f>[21]CSD_CaKy!$D20</f>
        <v>0</v>
      </c>
      <c r="Q20" s="384">
        <f>[22]CSD_CaKy!$D20</f>
        <v>0</v>
      </c>
      <c r="R20" s="384">
        <f>[23]CSD_CaKy!$D20</f>
        <v>0</v>
      </c>
      <c r="S20" s="384">
        <f>[24]CSD_CaKy!$D20</f>
        <v>0</v>
      </c>
      <c r="T20" s="384">
        <f>[25]CSD_CaKy!$D20</f>
        <v>0</v>
      </c>
      <c r="U20" s="384">
        <f>[26]CSD_CaKy!$D20</f>
        <v>0</v>
      </c>
      <c r="V20" s="384">
        <f>[2]CSD_CaKy!$D20</f>
        <v>0</v>
      </c>
      <c r="W20" s="384">
        <f>[3]CSD_CaKy!$D20</f>
        <v>0</v>
      </c>
      <c r="X20" s="384">
        <f>[4]CSD_CaKy!$D20</f>
        <v>0</v>
      </c>
      <c r="Y20" s="384">
        <f>[5]CSD_CaKy!$D20</f>
        <v>0</v>
      </c>
      <c r="Z20" s="384">
        <f>[6]CSD_CaKy!$D20</f>
        <v>0</v>
      </c>
      <c r="AA20" s="384">
        <f>[7]CSD_CaKy!$D20</f>
        <v>0</v>
      </c>
      <c r="AB20" s="384">
        <f>[8]CSD_CaKy!$D20</f>
        <v>0</v>
      </c>
      <c r="AC20" s="384">
        <f>[9]CSD_CaKy!$D20</f>
        <v>0</v>
      </c>
    </row>
    <row r="21" spans="1:29" ht="15.6" x14ac:dyDescent="0.25">
      <c r="A21" s="338">
        <v>2</v>
      </c>
      <c r="B21" s="31" t="s">
        <v>62</v>
      </c>
      <c r="C21" s="338" t="s">
        <v>63</v>
      </c>
      <c r="D21" s="336">
        <f t="shared" si="0"/>
        <v>0</v>
      </c>
      <c r="E21" s="337">
        <f>[10]CSD_CaKy!$D21</f>
        <v>0</v>
      </c>
      <c r="F21" s="336">
        <f>[11]CSD_CaKy!$D21</f>
        <v>0</v>
      </c>
      <c r="G21" s="337">
        <f>[12]CSD_CaKy!$D21</f>
        <v>0</v>
      </c>
      <c r="H21" s="384">
        <f>[13]CSD_CaKy!$D21</f>
        <v>0</v>
      </c>
      <c r="I21" s="384">
        <f>[14]CSD_CaKy!$D21</f>
        <v>0</v>
      </c>
      <c r="J21" s="384">
        <f>[15]CSD_CaKy!$D21</f>
        <v>0</v>
      </c>
      <c r="K21" s="384">
        <f>[16]CSD_CaKy!$D21</f>
        <v>0</v>
      </c>
      <c r="L21" s="384">
        <f>[17]CSD_CaKy!$D21</f>
        <v>0</v>
      </c>
      <c r="M21" s="384">
        <f>[18]CSD_CaKy!$D21</f>
        <v>0</v>
      </c>
      <c r="N21" s="384">
        <f>[19]CSD_CaKy!$D21</f>
        <v>0</v>
      </c>
      <c r="O21" s="384">
        <f>[20]CSD_CaKy!$D21</f>
        <v>0</v>
      </c>
      <c r="P21" s="384">
        <f>[21]CSD_CaKy!$D21</f>
        <v>0</v>
      </c>
      <c r="Q21" s="384">
        <f>[22]CSD_CaKy!$D21</f>
        <v>0</v>
      </c>
      <c r="R21" s="384">
        <f>[23]CSD_CaKy!$D21</f>
        <v>0</v>
      </c>
      <c r="S21" s="384">
        <f>[24]CSD_CaKy!$D21</f>
        <v>0</v>
      </c>
      <c r="T21" s="384">
        <f>[25]CSD_CaKy!$D21</f>
        <v>0</v>
      </c>
      <c r="U21" s="384">
        <f>[26]CSD_CaKy!$D21</f>
        <v>0</v>
      </c>
      <c r="V21" s="384">
        <f>[2]CSD_CaKy!$D21</f>
        <v>0</v>
      </c>
      <c r="W21" s="384">
        <f>[3]CSD_CaKy!$D21</f>
        <v>0</v>
      </c>
      <c r="X21" s="384">
        <f>[4]CSD_CaKy!$D21</f>
        <v>0</v>
      </c>
      <c r="Y21" s="384">
        <f>[5]CSD_CaKy!$D21</f>
        <v>0</v>
      </c>
      <c r="Z21" s="384">
        <f>[6]CSD_CaKy!$D21</f>
        <v>0</v>
      </c>
      <c r="AA21" s="384">
        <f>[7]CSD_CaKy!$D21</f>
        <v>0</v>
      </c>
      <c r="AB21" s="384">
        <f>[8]CSD_CaKy!$D21</f>
        <v>0</v>
      </c>
      <c r="AC21" s="384">
        <f>[9]CSD_CaKy!$D21</f>
        <v>0</v>
      </c>
    </row>
    <row r="22" spans="1:29" ht="15.6" x14ac:dyDescent="0.25">
      <c r="A22" s="339" t="s">
        <v>64</v>
      </c>
      <c r="B22" s="4" t="s">
        <v>65</v>
      </c>
      <c r="C22" s="339" t="s">
        <v>66</v>
      </c>
      <c r="D22" s="336">
        <f t="shared" si="0"/>
        <v>0</v>
      </c>
      <c r="E22" s="337">
        <f>[10]CSD_CaKy!$D22</f>
        <v>0</v>
      </c>
      <c r="F22" s="336">
        <f>[11]CSD_CaKy!$D22</f>
        <v>0</v>
      </c>
      <c r="G22" s="337">
        <f>[12]CSD_CaKy!$D22</f>
        <v>0</v>
      </c>
      <c r="H22" s="384">
        <f>[13]CSD_CaKy!$D22</f>
        <v>0</v>
      </c>
      <c r="I22" s="384">
        <f>[14]CSD_CaKy!$D22</f>
        <v>0</v>
      </c>
      <c r="J22" s="384">
        <f>[15]CSD_CaKy!$D22</f>
        <v>0</v>
      </c>
      <c r="K22" s="384">
        <f>[16]CSD_CaKy!$D22</f>
        <v>0</v>
      </c>
      <c r="L22" s="384">
        <f>[17]CSD_CaKy!$D22</f>
        <v>0</v>
      </c>
      <c r="M22" s="384">
        <f>[18]CSD_CaKy!$D22</f>
        <v>0</v>
      </c>
      <c r="N22" s="384">
        <f>[19]CSD_CaKy!$D22</f>
        <v>0</v>
      </c>
      <c r="O22" s="384">
        <f>[20]CSD_CaKy!$D22</f>
        <v>0</v>
      </c>
      <c r="P22" s="384">
        <f>[21]CSD_CaKy!$D22</f>
        <v>0</v>
      </c>
      <c r="Q22" s="384">
        <f>[22]CSD_CaKy!$D22</f>
        <v>0</v>
      </c>
      <c r="R22" s="384">
        <f>[23]CSD_CaKy!$D22</f>
        <v>0</v>
      </c>
      <c r="S22" s="384">
        <f>[24]CSD_CaKy!$D22</f>
        <v>0</v>
      </c>
      <c r="T22" s="384">
        <f>[25]CSD_CaKy!$D22</f>
        <v>0</v>
      </c>
      <c r="U22" s="384">
        <f>[26]CSD_CaKy!$D22</f>
        <v>0</v>
      </c>
      <c r="V22" s="384">
        <f>[2]CSD_CaKy!$D22</f>
        <v>0</v>
      </c>
      <c r="W22" s="384">
        <f>[3]CSD_CaKy!$D22</f>
        <v>0</v>
      </c>
      <c r="X22" s="384">
        <f>[4]CSD_CaKy!$D22</f>
        <v>0</v>
      </c>
      <c r="Y22" s="384">
        <f>[5]CSD_CaKy!$D22</f>
        <v>0</v>
      </c>
      <c r="Z22" s="384">
        <f>[6]CSD_CaKy!$D22</f>
        <v>0</v>
      </c>
      <c r="AA22" s="384">
        <f>[7]CSD_CaKy!$D22</f>
        <v>0</v>
      </c>
      <c r="AB22" s="384">
        <f>[8]CSD_CaKy!$D22</f>
        <v>0</v>
      </c>
      <c r="AC22" s="384">
        <f>[9]CSD_CaKy!$D22</f>
        <v>0</v>
      </c>
    </row>
    <row r="23" spans="1:29" s="81" customFormat="1" ht="15.6" x14ac:dyDescent="0.25">
      <c r="A23" s="339" t="s">
        <v>67</v>
      </c>
      <c r="B23" s="4" t="s">
        <v>68</v>
      </c>
      <c r="C23" s="339" t="s">
        <v>69</v>
      </c>
      <c r="D23" s="336">
        <f t="shared" si="0"/>
        <v>0</v>
      </c>
      <c r="E23" s="337">
        <f>[10]CSD_CaKy!$D23</f>
        <v>0</v>
      </c>
      <c r="F23" s="336">
        <f>[11]CSD_CaKy!$D23</f>
        <v>0</v>
      </c>
      <c r="G23" s="337">
        <f>[12]CSD_CaKy!$D23</f>
        <v>0</v>
      </c>
      <c r="H23" s="384">
        <f>[13]CSD_CaKy!$D23</f>
        <v>0</v>
      </c>
      <c r="I23" s="384">
        <f>[14]CSD_CaKy!$D23</f>
        <v>0</v>
      </c>
      <c r="J23" s="384">
        <f>[15]CSD_CaKy!$D23</f>
        <v>0</v>
      </c>
      <c r="K23" s="384">
        <f>[16]CSD_CaKy!$D23</f>
        <v>0</v>
      </c>
      <c r="L23" s="384">
        <f>[17]CSD_CaKy!$D23</f>
        <v>0</v>
      </c>
      <c r="M23" s="384">
        <f>[18]CSD_CaKy!$D23</f>
        <v>0</v>
      </c>
      <c r="N23" s="384">
        <f>[19]CSD_CaKy!$D23</f>
        <v>0</v>
      </c>
      <c r="O23" s="384">
        <f>[20]CSD_CaKy!$D23</f>
        <v>0</v>
      </c>
      <c r="P23" s="384">
        <f>[21]CSD_CaKy!$D23</f>
        <v>0</v>
      </c>
      <c r="Q23" s="384">
        <f>[22]CSD_CaKy!$D23</f>
        <v>0</v>
      </c>
      <c r="R23" s="384">
        <f>[23]CSD_CaKy!$D23</f>
        <v>0</v>
      </c>
      <c r="S23" s="384">
        <f>[24]CSD_CaKy!$D23</f>
        <v>0</v>
      </c>
      <c r="T23" s="384">
        <f>[25]CSD_CaKy!$D23</f>
        <v>0</v>
      </c>
      <c r="U23" s="384">
        <f>[26]CSD_CaKy!$D23</f>
        <v>0</v>
      </c>
      <c r="V23" s="384">
        <f>[2]CSD_CaKy!$D23</f>
        <v>0</v>
      </c>
      <c r="W23" s="384">
        <f>[3]CSD_CaKy!$D23</f>
        <v>0</v>
      </c>
      <c r="X23" s="384">
        <f>[4]CSD_CaKy!$D23</f>
        <v>0</v>
      </c>
      <c r="Y23" s="384">
        <f>[5]CSD_CaKy!$D23</f>
        <v>0</v>
      </c>
      <c r="Z23" s="384">
        <f>[6]CSD_CaKy!$D23</f>
        <v>0</v>
      </c>
      <c r="AA23" s="384">
        <f>[7]CSD_CaKy!$D23</f>
        <v>0</v>
      </c>
      <c r="AB23" s="384">
        <f>[8]CSD_CaKy!$D23</f>
        <v>0</v>
      </c>
      <c r="AC23" s="384">
        <f>[9]CSD_CaKy!$D23</f>
        <v>0</v>
      </c>
    </row>
    <row r="24" spans="1:29" ht="15.6" x14ac:dyDescent="0.25">
      <c r="A24" s="339" t="s">
        <v>70</v>
      </c>
      <c r="B24" s="4" t="s">
        <v>71</v>
      </c>
      <c r="C24" s="339" t="s">
        <v>72</v>
      </c>
      <c r="D24" s="336">
        <f t="shared" si="0"/>
        <v>0</v>
      </c>
      <c r="E24" s="337">
        <f>[10]CSD_CaKy!$D24</f>
        <v>0</v>
      </c>
      <c r="F24" s="336">
        <f>[11]CSD_CaKy!$D24</f>
        <v>0</v>
      </c>
      <c r="G24" s="337">
        <f>[12]CSD_CaKy!$D24</f>
        <v>0</v>
      </c>
      <c r="H24" s="384">
        <f>[13]CSD_CaKy!$D24</f>
        <v>0</v>
      </c>
      <c r="I24" s="384">
        <f>[14]CSD_CaKy!$D24</f>
        <v>0</v>
      </c>
      <c r="J24" s="384">
        <f>[15]CSD_CaKy!$D24</f>
        <v>0</v>
      </c>
      <c r="K24" s="384">
        <f>[16]CSD_CaKy!$D24</f>
        <v>0</v>
      </c>
      <c r="L24" s="384">
        <f>[17]CSD_CaKy!$D24</f>
        <v>0</v>
      </c>
      <c r="M24" s="384">
        <f>[18]CSD_CaKy!$D24</f>
        <v>0</v>
      </c>
      <c r="N24" s="384">
        <f>[19]CSD_CaKy!$D24</f>
        <v>0</v>
      </c>
      <c r="O24" s="384">
        <f>[20]CSD_CaKy!$D24</f>
        <v>0</v>
      </c>
      <c r="P24" s="384">
        <f>[21]CSD_CaKy!$D24</f>
        <v>0</v>
      </c>
      <c r="Q24" s="384">
        <f>[22]CSD_CaKy!$D24</f>
        <v>0</v>
      </c>
      <c r="R24" s="384">
        <f>[23]CSD_CaKy!$D24</f>
        <v>0</v>
      </c>
      <c r="S24" s="384">
        <f>[24]CSD_CaKy!$D24</f>
        <v>0</v>
      </c>
      <c r="T24" s="384">
        <f>[25]CSD_CaKy!$D24</f>
        <v>0</v>
      </c>
      <c r="U24" s="384">
        <f>[26]CSD_CaKy!$D24</f>
        <v>0</v>
      </c>
      <c r="V24" s="384">
        <f>[2]CSD_CaKy!$D24</f>
        <v>0</v>
      </c>
      <c r="W24" s="384">
        <f>[3]CSD_CaKy!$D24</f>
        <v>0</v>
      </c>
      <c r="X24" s="384">
        <f>[4]CSD_CaKy!$D24</f>
        <v>0</v>
      </c>
      <c r="Y24" s="384">
        <f>[5]CSD_CaKy!$D24</f>
        <v>0</v>
      </c>
      <c r="Z24" s="384">
        <f>[6]CSD_CaKy!$D24</f>
        <v>0</v>
      </c>
      <c r="AA24" s="384">
        <f>[7]CSD_CaKy!$D24</f>
        <v>0</v>
      </c>
      <c r="AB24" s="384">
        <f>[8]CSD_CaKy!$D24</f>
        <v>0</v>
      </c>
      <c r="AC24" s="384">
        <f>[9]CSD_CaKy!$D24</f>
        <v>0</v>
      </c>
    </row>
    <row r="25" spans="1:29" ht="15.6" x14ac:dyDescent="0.25">
      <c r="A25" s="339" t="s">
        <v>73</v>
      </c>
      <c r="B25" s="4" t="s">
        <v>74</v>
      </c>
      <c r="C25" s="339" t="s">
        <v>75</v>
      </c>
      <c r="D25" s="336">
        <f t="shared" si="0"/>
        <v>0</v>
      </c>
      <c r="E25" s="337">
        <f>[10]CSD_CaKy!$D25</f>
        <v>0</v>
      </c>
      <c r="F25" s="336">
        <f>[11]CSD_CaKy!$D25</f>
        <v>0</v>
      </c>
      <c r="G25" s="337">
        <f>[12]CSD_CaKy!$D25</f>
        <v>0</v>
      </c>
      <c r="H25" s="384">
        <f>[13]CSD_CaKy!$D25</f>
        <v>0</v>
      </c>
      <c r="I25" s="384">
        <f>[14]CSD_CaKy!$D25</f>
        <v>0</v>
      </c>
      <c r="J25" s="384">
        <f>[15]CSD_CaKy!$D25</f>
        <v>0</v>
      </c>
      <c r="K25" s="384">
        <f>[16]CSD_CaKy!$D25</f>
        <v>0</v>
      </c>
      <c r="L25" s="384">
        <f>[17]CSD_CaKy!$D25</f>
        <v>0</v>
      </c>
      <c r="M25" s="384">
        <f>[18]CSD_CaKy!$D25</f>
        <v>0</v>
      </c>
      <c r="N25" s="384">
        <f>[19]CSD_CaKy!$D25</f>
        <v>0</v>
      </c>
      <c r="O25" s="384">
        <f>[20]CSD_CaKy!$D25</f>
        <v>0</v>
      </c>
      <c r="P25" s="384">
        <f>[21]CSD_CaKy!$D25</f>
        <v>0</v>
      </c>
      <c r="Q25" s="384">
        <f>[22]CSD_CaKy!$D25</f>
        <v>0</v>
      </c>
      <c r="R25" s="384">
        <f>[23]CSD_CaKy!$D25</f>
        <v>0</v>
      </c>
      <c r="S25" s="384">
        <f>[24]CSD_CaKy!$D25</f>
        <v>0</v>
      </c>
      <c r="T25" s="384">
        <f>[25]CSD_CaKy!$D25</f>
        <v>0</v>
      </c>
      <c r="U25" s="384">
        <f>[26]CSD_CaKy!$D25</f>
        <v>0</v>
      </c>
      <c r="V25" s="384">
        <f>[2]CSD_CaKy!$D25</f>
        <v>0</v>
      </c>
      <c r="W25" s="384">
        <f>[3]CSD_CaKy!$D25</f>
        <v>0</v>
      </c>
      <c r="X25" s="384">
        <f>[4]CSD_CaKy!$D25</f>
        <v>0</v>
      </c>
      <c r="Y25" s="384">
        <f>[5]CSD_CaKy!$D25</f>
        <v>0</v>
      </c>
      <c r="Z25" s="384">
        <f>[6]CSD_CaKy!$D25</f>
        <v>0</v>
      </c>
      <c r="AA25" s="384">
        <f>[7]CSD_CaKy!$D25</f>
        <v>0</v>
      </c>
      <c r="AB25" s="384">
        <f>[8]CSD_CaKy!$D25</f>
        <v>0</v>
      </c>
      <c r="AC25" s="384">
        <f>[9]CSD_CaKy!$D25</f>
        <v>0</v>
      </c>
    </row>
    <row r="26" spans="1:29" ht="15.6" x14ac:dyDescent="0.25">
      <c r="A26" s="339" t="s">
        <v>76</v>
      </c>
      <c r="B26" s="4" t="s">
        <v>77</v>
      </c>
      <c r="C26" s="339" t="s">
        <v>78</v>
      </c>
      <c r="D26" s="336">
        <f t="shared" si="0"/>
        <v>0</v>
      </c>
      <c r="E26" s="337">
        <f>[10]CSD_CaKy!$D26</f>
        <v>0</v>
      </c>
      <c r="F26" s="336">
        <f>[11]CSD_CaKy!$D26</f>
        <v>0</v>
      </c>
      <c r="G26" s="337">
        <f>[12]CSD_CaKy!$D26</f>
        <v>0</v>
      </c>
      <c r="H26" s="384">
        <f>[13]CSD_CaKy!$D26</f>
        <v>0</v>
      </c>
      <c r="I26" s="384">
        <f>[14]CSD_CaKy!$D26</f>
        <v>0</v>
      </c>
      <c r="J26" s="384">
        <f>[15]CSD_CaKy!$D26</f>
        <v>0</v>
      </c>
      <c r="K26" s="384">
        <f>[16]CSD_CaKy!$D26</f>
        <v>0</v>
      </c>
      <c r="L26" s="384">
        <f>[17]CSD_CaKy!$D26</f>
        <v>0</v>
      </c>
      <c r="M26" s="384">
        <f>[18]CSD_CaKy!$D26</f>
        <v>0</v>
      </c>
      <c r="N26" s="384">
        <f>[19]CSD_CaKy!$D26</f>
        <v>0</v>
      </c>
      <c r="O26" s="384">
        <f>[20]CSD_CaKy!$D26</f>
        <v>0</v>
      </c>
      <c r="P26" s="384">
        <f>[21]CSD_CaKy!$D26</f>
        <v>0</v>
      </c>
      <c r="Q26" s="384">
        <f>[22]CSD_CaKy!$D26</f>
        <v>0</v>
      </c>
      <c r="R26" s="384">
        <f>[23]CSD_CaKy!$D26</f>
        <v>0</v>
      </c>
      <c r="S26" s="384">
        <f>[24]CSD_CaKy!$D26</f>
        <v>0</v>
      </c>
      <c r="T26" s="384">
        <f>[25]CSD_CaKy!$D26</f>
        <v>0</v>
      </c>
      <c r="U26" s="384">
        <f>[26]CSD_CaKy!$D26</f>
        <v>0</v>
      </c>
      <c r="V26" s="384">
        <f>[2]CSD_CaKy!$D26</f>
        <v>0</v>
      </c>
      <c r="W26" s="384">
        <f>[3]CSD_CaKy!$D26</f>
        <v>0</v>
      </c>
      <c r="X26" s="384">
        <f>[4]CSD_CaKy!$D26</f>
        <v>0</v>
      </c>
      <c r="Y26" s="384">
        <f>[5]CSD_CaKy!$D26</f>
        <v>0</v>
      </c>
      <c r="Z26" s="384">
        <f>[6]CSD_CaKy!$D26</f>
        <v>0</v>
      </c>
      <c r="AA26" s="384">
        <f>[7]CSD_CaKy!$D26</f>
        <v>0</v>
      </c>
      <c r="AB26" s="384">
        <f>[8]CSD_CaKy!$D26</f>
        <v>0</v>
      </c>
      <c r="AC26" s="384">
        <f>[9]CSD_CaKy!$D26</f>
        <v>0</v>
      </c>
    </row>
    <row r="27" spans="1:29" ht="15.6" x14ac:dyDescent="0.25">
      <c r="A27" s="339" t="s">
        <v>79</v>
      </c>
      <c r="B27" s="4" t="s">
        <v>80</v>
      </c>
      <c r="C27" s="339" t="s">
        <v>81</v>
      </c>
      <c r="D27" s="336">
        <f t="shared" si="0"/>
        <v>0</v>
      </c>
      <c r="E27" s="337">
        <f>[10]CSD_CaKy!$D27</f>
        <v>0</v>
      </c>
      <c r="F27" s="336">
        <f>[11]CSD_CaKy!$D27</f>
        <v>0</v>
      </c>
      <c r="G27" s="337">
        <f>[12]CSD_CaKy!$D27</f>
        <v>0</v>
      </c>
      <c r="H27" s="384">
        <f>[13]CSD_CaKy!$D27</f>
        <v>0</v>
      </c>
      <c r="I27" s="384">
        <f>[14]CSD_CaKy!$D27</f>
        <v>0</v>
      </c>
      <c r="J27" s="384">
        <f>[15]CSD_CaKy!$D27</f>
        <v>0</v>
      </c>
      <c r="K27" s="384">
        <f>[16]CSD_CaKy!$D27</f>
        <v>0</v>
      </c>
      <c r="L27" s="384">
        <f>[17]CSD_CaKy!$D27</f>
        <v>0</v>
      </c>
      <c r="M27" s="384">
        <f>[18]CSD_CaKy!$D27</f>
        <v>0</v>
      </c>
      <c r="N27" s="384">
        <f>[19]CSD_CaKy!$D27</f>
        <v>0</v>
      </c>
      <c r="O27" s="384">
        <f>[20]CSD_CaKy!$D27</f>
        <v>0</v>
      </c>
      <c r="P27" s="384">
        <f>[21]CSD_CaKy!$D27</f>
        <v>0</v>
      </c>
      <c r="Q27" s="384">
        <f>[22]CSD_CaKy!$D27</f>
        <v>0</v>
      </c>
      <c r="R27" s="384">
        <f>[23]CSD_CaKy!$D27</f>
        <v>0</v>
      </c>
      <c r="S27" s="384">
        <f>[24]CSD_CaKy!$D27</f>
        <v>0</v>
      </c>
      <c r="T27" s="384">
        <f>[25]CSD_CaKy!$D27</f>
        <v>0</v>
      </c>
      <c r="U27" s="384">
        <f>[26]CSD_CaKy!$D27</f>
        <v>0</v>
      </c>
      <c r="V27" s="384">
        <f>[2]CSD_CaKy!$D27</f>
        <v>0</v>
      </c>
      <c r="W27" s="384">
        <f>[3]CSD_CaKy!$D27</f>
        <v>0</v>
      </c>
      <c r="X27" s="384">
        <f>[4]CSD_CaKy!$D27</f>
        <v>0</v>
      </c>
      <c r="Y27" s="384">
        <f>[5]CSD_CaKy!$D27</f>
        <v>0</v>
      </c>
      <c r="Z27" s="384">
        <f>[6]CSD_CaKy!$D27</f>
        <v>0</v>
      </c>
      <c r="AA27" s="384">
        <f>[7]CSD_CaKy!$D27</f>
        <v>0</v>
      </c>
      <c r="AB27" s="384">
        <f>[8]CSD_CaKy!$D27</f>
        <v>0</v>
      </c>
      <c r="AC27" s="384">
        <f>[9]CSD_CaKy!$D27</f>
        <v>0</v>
      </c>
    </row>
    <row r="28" spans="1:29" ht="15.6" x14ac:dyDescent="0.25">
      <c r="A28" s="339" t="s">
        <v>82</v>
      </c>
      <c r="B28" s="4" t="s">
        <v>83</v>
      </c>
      <c r="C28" s="339" t="s">
        <v>84</v>
      </c>
      <c r="D28" s="336">
        <f t="shared" si="0"/>
        <v>0</v>
      </c>
      <c r="E28" s="337">
        <f>[10]CSD_CaKy!$D28</f>
        <v>0</v>
      </c>
      <c r="F28" s="336">
        <f>[11]CSD_CaKy!$D28</f>
        <v>0</v>
      </c>
      <c r="G28" s="337">
        <f>[12]CSD_CaKy!$D28</f>
        <v>0</v>
      </c>
      <c r="H28" s="384">
        <f>[13]CSD_CaKy!$D28</f>
        <v>0</v>
      </c>
      <c r="I28" s="384">
        <f>[14]CSD_CaKy!$D28</f>
        <v>0</v>
      </c>
      <c r="J28" s="384">
        <f>[15]CSD_CaKy!$D28</f>
        <v>0</v>
      </c>
      <c r="K28" s="384">
        <f>[16]CSD_CaKy!$D28</f>
        <v>0</v>
      </c>
      <c r="L28" s="384">
        <f>[17]CSD_CaKy!$D28</f>
        <v>0</v>
      </c>
      <c r="M28" s="384">
        <f>[18]CSD_CaKy!$D28</f>
        <v>0</v>
      </c>
      <c r="N28" s="384">
        <f>[19]CSD_CaKy!$D28</f>
        <v>0</v>
      </c>
      <c r="O28" s="384">
        <f>[20]CSD_CaKy!$D28</f>
        <v>0</v>
      </c>
      <c r="P28" s="384">
        <f>[21]CSD_CaKy!$D28</f>
        <v>0</v>
      </c>
      <c r="Q28" s="384">
        <f>[22]CSD_CaKy!$D28</f>
        <v>0</v>
      </c>
      <c r="R28" s="384">
        <f>[23]CSD_CaKy!$D28</f>
        <v>0</v>
      </c>
      <c r="S28" s="384">
        <f>[24]CSD_CaKy!$D28</f>
        <v>0</v>
      </c>
      <c r="T28" s="384">
        <f>[25]CSD_CaKy!$D28</f>
        <v>0</v>
      </c>
      <c r="U28" s="384">
        <f>[26]CSD_CaKy!$D28</f>
        <v>0</v>
      </c>
      <c r="V28" s="384">
        <f>[2]CSD_CaKy!$D28</f>
        <v>0</v>
      </c>
      <c r="W28" s="384">
        <f>[3]CSD_CaKy!$D28</f>
        <v>0</v>
      </c>
      <c r="X28" s="384">
        <f>[4]CSD_CaKy!$D28</f>
        <v>0</v>
      </c>
      <c r="Y28" s="384">
        <f>[5]CSD_CaKy!$D28</f>
        <v>0</v>
      </c>
      <c r="Z28" s="384">
        <f>[6]CSD_CaKy!$D28</f>
        <v>0</v>
      </c>
      <c r="AA28" s="384">
        <f>[7]CSD_CaKy!$D28</f>
        <v>0</v>
      </c>
      <c r="AB28" s="384">
        <f>[8]CSD_CaKy!$D28</f>
        <v>0</v>
      </c>
      <c r="AC28" s="384">
        <f>[9]CSD_CaKy!$D28</f>
        <v>0</v>
      </c>
    </row>
    <row r="29" spans="1:29" ht="15.6" x14ac:dyDescent="0.25">
      <c r="A29" s="339" t="s">
        <v>85</v>
      </c>
      <c r="B29" s="4" t="s">
        <v>86</v>
      </c>
      <c r="C29" s="339" t="s">
        <v>87</v>
      </c>
      <c r="D29" s="336">
        <f t="shared" si="0"/>
        <v>0</v>
      </c>
      <c r="E29" s="337">
        <f>[10]CSD_CaKy!$D29</f>
        <v>0</v>
      </c>
      <c r="F29" s="336">
        <f>[11]CSD_CaKy!$D29</f>
        <v>0</v>
      </c>
      <c r="G29" s="337">
        <f>[12]CSD_CaKy!$D29</f>
        <v>0</v>
      </c>
      <c r="H29" s="384">
        <f>[13]CSD_CaKy!$D29</f>
        <v>0</v>
      </c>
      <c r="I29" s="384">
        <f>[14]CSD_CaKy!$D29</f>
        <v>0</v>
      </c>
      <c r="J29" s="384">
        <f>[15]CSD_CaKy!$D29</f>
        <v>0</v>
      </c>
      <c r="K29" s="384">
        <f>[16]CSD_CaKy!$D29</f>
        <v>0</v>
      </c>
      <c r="L29" s="384">
        <f>[17]CSD_CaKy!$D29</f>
        <v>0</v>
      </c>
      <c r="M29" s="384">
        <f>[18]CSD_CaKy!$D29</f>
        <v>0</v>
      </c>
      <c r="N29" s="384">
        <f>[19]CSD_CaKy!$D29</f>
        <v>0</v>
      </c>
      <c r="O29" s="384">
        <f>[20]CSD_CaKy!$D29</f>
        <v>0</v>
      </c>
      <c r="P29" s="384">
        <f>[21]CSD_CaKy!$D29</f>
        <v>0</v>
      </c>
      <c r="Q29" s="384">
        <f>[22]CSD_CaKy!$D29</f>
        <v>0</v>
      </c>
      <c r="R29" s="384">
        <f>[23]CSD_CaKy!$D29</f>
        <v>0</v>
      </c>
      <c r="S29" s="384">
        <f>[24]CSD_CaKy!$D29</f>
        <v>0</v>
      </c>
      <c r="T29" s="384">
        <f>[25]CSD_CaKy!$D29</f>
        <v>0</v>
      </c>
      <c r="U29" s="384">
        <f>[26]CSD_CaKy!$D29</f>
        <v>0</v>
      </c>
      <c r="V29" s="384">
        <f>[2]CSD_CaKy!$D29</f>
        <v>0</v>
      </c>
      <c r="W29" s="384">
        <f>[3]CSD_CaKy!$D29</f>
        <v>0</v>
      </c>
      <c r="X29" s="384">
        <f>[4]CSD_CaKy!$D29</f>
        <v>0</v>
      </c>
      <c r="Y29" s="384">
        <f>[5]CSD_CaKy!$D29</f>
        <v>0</v>
      </c>
      <c r="Z29" s="384">
        <f>[6]CSD_CaKy!$D29</f>
        <v>0</v>
      </c>
      <c r="AA29" s="384">
        <f>[7]CSD_CaKy!$D29</f>
        <v>0</v>
      </c>
      <c r="AB29" s="384">
        <f>[8]CSD_CaKy!$D29</f>
        <v>0</v>
      </c>
      <c r="AC29" s="384">
        <f>[9]CSD_CaKy!$D29</f>
        <v>0</v>
      </c>
    </row>
    <row r="30" spans="1:29" ht="15.6" x14ac:dyDescent="0.25">
      <c r="A30" s="339" t="s">
        <v>88</v>
      </c>
      <c r="B30" s="4" t="s">
        <v>89</v>
      </c>
      <c r="C30" s="339" t="s">
        <v>90</v>
      </c>
      <c r="D30" s="336">
        <f t="shared" si="0"/>
        <v>0</v>
      </c>
      <c r="E30" s="337">
        <f>[10]CSD_CaKy!$D30</f>
        <v>0</v>
      </c>
      <c r="F30" s="336">
        <f>[11]CSD_CaKy!$D30</f>
        <v>0</v>
      </c>
      <c r="G30" s="337">
        <f>[12]CSD_CaKy!$D30</f>
        <v>0</v>
      </c>
      <c r="H30" s="384">
        <f>[13]CSD_CaKy!$D30</f>
        <v>0</v>
      </c>
      <c r="I30" s="384">
        <f>[14]CSD_CaKy!$D30</f>
        <v>0</v>
      </c>
      <c r="J30" s="384">
        <f>[15]CSD_CaKy!$D30</f>
        <v>0</v>
      </c>
      <c r="K30" s="384">
        <f>[16]CSD_CaKy!$D30</f>
        <v>0</v>
      </c>
      <c r="L30" s="384">
        <f>[17]CSD_CaKy!$D30</f>
        <v>0</v>
      </c>
      <c r="M30" s="384">
        <f>[18]CSD_CaKy!$D30</f>
        <v>0</v>
      </c>
      <c r="N30" s="384">
        <f>[19]CSD_CaKy!$D30</f>
        <v>0</v>
      </c>
      <c r="O30" s="384">
        <f>[20]CSD_CaKy!$D30</f>
        <v>0</v>
      </c>
      <c r="P30" s="384">
        <f>[21]CSD_CaKy!$D30</f>
        <v>0</v>
      </c>
      <c r="Q30" s="384">
        <f>[22]CSD_CaKy!$D30</f>
        <v>0</v>
      </c>
      <c r="R30" s="384">
        <f>[23]CSD_CaKy!$D30</f>
        <v>0</v>
      </c>
      <c r="S30" s="384">
        <f>[24]CSD_CaKy!$D30</f>
        <v>0</v>
      </c>
      <c r="T30" s="384">
        <f>[25]CSD_CaKy!$D30</f>
        <v>0</v>
      </c>
      <c r="U30" s="384">
        <f>[26]CSD_CaKy!$D30</f>
        <v>0</v>
      </c>
      <c r="V30" s="384">
        <f>[2]CSD_CaKy!$D30</f>
        <v>0</v>
      </c>
      <c r="W30" s="384">
        <f>[3]CSD_CaKy!$D30</f>
        <v>0</v>
      </c>
      <c r="X30" s="384">
        <f>[4]CSD_CaKy!$D30</f>
        <v>0</v>
      </c>
      <c r="Y30" s="384">
        <f>[5]CSD_CaKy!$D30</f>
        <v>0</v>
      </c>
      <c r="Z30" s="384">
        <f>[6]CSD_CaKy!$D30</f>
        <v>0</v>
      </c>
      <c r="AA30" s="384">
        <f>[7]CSD_CaKy!$D30</f>
        <v>0</v>
      </c>
      <c r="AB30" s="384">
        <f>[8]CSD_CaKy!$D30</f>
        <v>0</v>
      </c>
      <c r="AC30" s="384">
        <f>[9]CSD_CaKy!$D30</f>
        <v>0</v>
      </c>
    </row>
    <row r="31" spans="1:29" ht="15.6" x14ac:dyDescent="0.25">
      <c r="A31" s="339" t="s">
        <v>91</v>
      </c>
      <c r="B31" s="4" t="s">
        <v>92</v>
      </c>
      <c r="C31" s="339" t="s">
        <v>93</v>
      </c>
      <c r="D31" s="336">
        <f t="shared" si="0"/>
        <v>0</v>
      </c>
      <c r="E31" s="337">
        <f>[10]CSD_CaKy!$D31</f>
        <v>0</v>
      </c>
      <c r="F31" s="336">
        <f>[11]CSD_CaKy!$D31</f>
        <v>0</v>
      </c>
      <c r="G31" s="337">
        <f>[12]CSD_CaKy!$D31</f>
        <v>0</v>
      </c>
      <c r="H31" s="384">
        <f>[13]CSD_CaKy!$D31</f>
        <v>0</v>
      </c>
      <c r="I31" s="384">
        <f>[14]CSD_CaKy!$D31</f>
        <v>0</v>
      </c>
      <c r="J31" s="384">
        <f>[15]CSD_CaKy!$D31</f>
        <v>0</v>
      </c>
      <c r="K31" s="384">
        <f>[16]CSD_CaKy!$D31</f>
        <v>0</v>
      </c>
      <c r="L31" s="384">
        <f>[17]CSD_CaKy!$D31</f>
        <v>0</v>
      </c>
      <c r="M31" s="384">
        <f>[18]CSD_CaKy!$D31</f>
        <v>0</v>
      </c>
      <c r="N31" s="384">
        <f>[19]CSD_CaKy!$D31</f>
        <v>0</v>
      </c>
      <c r="O31" s="384">
        <f>[20]CSD_CaKy!$D31</f>
        <v>0</v>
      </c>
      <c r="P31" s="384">
        <f>[21]CSD_CaKy!$D31</f>
        <v>0</v>
      </c>
      <c r="Q31" s="384">
        <f>[22]CSD_CaKy!$D31</f>
        <v>0</v>
      </c>
      <c r="R31" s="384">
        <f>[23]CSD_CaKy!$D31</f>
        <v>0</v>
      </c>
      <c r="S31" s="384">
        <f>[24]CSD_CaKy!$D31</f>
        <v>0</v>
      </c>
      <c r="T31" s="384">
        <f>[25]CSD_CaKy!$D31</f>
        <v>0</v>
      </c>
      <c r="U31" s="384">
        <f>[26]CSD_CaKy!$D31</f>
        <v>0</v>
      </c>
      <c r="V31" s="384">
        <f>[2]CSD_CaKy!$D31</f>
        <v>0</v>
      </c>
      <c r="W31" s="384">
        <f>[3]CSD_CaKy!$D31</f>
        <v>0</v>
      </c>
      <c r="X31" s="384">
        <f>[4]CSD_CaKy!$D31</f>
        <v>0</v>
      </c>
      <c r="Y31" s="384">
        <f>[5]CSD_CaKy!$D31</f>
        <v>0</v>
      </c>
      <c r="Z31" s="384">
        <f>[6]CSD_CaKy!$D31</f>
        <v>0</v>
      </c>
      <c r="AA31" s="384">
        <f>[7]CSD_CaKy!$D31</f>
        <v>0</v>
      </c>
      <c r="AB31" s="384">
        <f>[8]CSD_CaKy!$D31</f>
        <v>0</v>
      </c>
      <c r="AC31" s="384">
        <f>[9]CSD_CaKy!$D31</f>
        <v>0</v>
      </c>
    </row>
    <row r="32" spans="1:29" ht="15.6" x14ac:dyDescent="0.25">
      <c r="A32" s="339" t="s">
        <v>94</v>
      </c>
      <c r="B32" s="4" t="s">
        <v>95</v>
      </c>
      <c r="C32" s="339" t="s">
        <v>96</v>
      </c>
      <c r="D32" s="336">
        <f t="shared" si="0"/>
        <v>0</v>
      </c>
      <c r="E32" s="337">
        <f>[10]CSD_CaKy!$D32</f>
        <v>0</v>
      </c>
      <c r="F32" s="336">
        <f>[11]CSD_CaKy!$D32</f>
        <v>0</v>
      </c>
      <c r="G32" s="337">
        <f>[12]CSD_CaKy!$D32</f>
        <v>0</v>
      </c>
      <c r="H32" s="384">
        <f>[13]CSD_CaKy!$D32</f>
        <v>0</v>
      </c>
      <c r="I32" s="384">
        <f>[14]CSD_CaKy!$D32</f>
        <v>0</v>
      </c>
      <c r="J32" s="384">
        <f>[15]CSD_CaKy!$D32</f>
        <v>0</v>
      </c>
      <c r="K32" s="384">
        <f>[16]CSD_CaKy!$D32</f>
        <v>0</v>
      </c>
      <c r="L32" s="384">
        <f>[17]CSD_CaKy!$D32</f>
        <v>0</v>
      </c>
      <c r="M32" s="384">
        <f>[18]CSD_CaKy!$D32</f>
        <v>0</v>
      </c>
      <c r="N32" s="384">
        <f>[19]CSD_CaKy!$D32</f>
        <v>0</v>
      </c>
      <c r="O32" s="384">
        <f>[20]CSD_CaKy!$D32</f>
        <v>0</v>
      </c>
      <c r="P32" s="384">
        <f>[21]CSD_CaKy!$D32</f>
        <v>0</v>
      </c>
      <c r="Q32" s="384">
        <f>[22]CSD_CaKy!$D32</f>
        <v>0</v>
      </c>
      <c r="R32" s="384">
        <f>[23]CSD_CaKy!$D32</f>
        <v>0</v>
      </c>
      <c r="S32" s="384">
        <f>[24]CSD_CaKy!$D32</f>
        <v>0</v>
      </c>
      <c r="T32" s="384">
        <f>[25]CSD_CaKy!$D32</f>
        <v>0</v>
      </c>
      <c r="U32" s="384">
        <f>[26]CSD_CaKy!$D32</f>
        <v>0</v>
      </c>
      <c r="V32" s="384">
        <f>[2]CSD_CaKy!$D32</f>
        <v>0</v>
      </c>
      <c r="W32" s="384">
        <f>[3]CSD_CaKy!$D32</f>
        <v>0</v>
      </c>
      <c r="X32" s="384">
        <f>[4]CSD_CaKy!$D32</f>
        <v>0</v>
      </c>
      <c r="Y32" s="384">
        <f>[5]CSD_CaKy!$D32</f>
        <v>0</v>
      </c>
      <c r="Z32" s="384">
        <f>[6]CSD_CaKy!$D32</f>
        <v>0</v>
      </c>
      <c r="AA32" s="384">
        <f>[7]CSD_CaKy!$D32</f>
        <v>0</v>
      </c>
      <c r="AB32" s="384">
        <f>[8]CSD_CaKy!$D32</f>
        <v>0</v>
      </c>
      <c r="AC32" s="384">
        <f>[9]CSD_CaKy!$D32</f>
        <v>0</v>
      </c>
    </row>
    <row r="33" spans="1:29" ht="15.6" x14ac:dyDescent="0.25">
      <c r="A33" s="339" t="s">
        <v>97</v>
      </c>
      <c r="B33" s="4" t="s">
        <v>98</v>
      </c>
      <c r="C33" s="339" t="s">
        <v>99</v>
      </c>
      <c r="D33" s="336">
        <f t="shared" si="0"/>
        <v>0</v>
      </c>
      <c r="E33" s="337">
        <f>[10]CSD_CaKy!$D33</f>
        <v>0</v>
      </c>
      <c r="F33" s="336">
        <f>[11]CSD_CaKy!$D33</f>
        <v>0</v>
      </c>
      <c r="G33" s="337">
        <f>[12]CSD_CaKy!$D33</f>
        <v>0</v>
      </c>
      <c r="H33" s="384">
        <f>[13]CSD_CaKy!$D33</f>
        <v>0</v>
      </c>
      <c r="I33" s="384">
        <f>[14]CSD_CaKy!$D33</f>
        <v>0</v>
      </c>
      <c r="J33" s="384">
        <f>[15]CSD_CaKy!$D33</f>
        <v>0</v>
      </c>
      <c r="K33" s="384">
        <f>[16]CSD_CaKy!$D33</f>
        <v>0</v>
      </c>
      <c r="L33" s="384">
        <f>[17]CSD_CaKy!$D33</f>
        <v>0</v>
      </c>
      <c r="M33" s="384">
        <f>[18]CSD_CaKy!$D33</f>
        <v>0</v>
      </c>
      <c r="N33" s="384">
        <f>[19]CSD_CaKy!$D33</f>
        <v>0</v>
      </c>
      <c r="O33" s="384">
        <f>[20]CSD_CaKy!$D33</f>
        <v>0</v>
      </c>
      <c r="P33" s="384">
        <f>[21]CSD_CaKy!$D33</f>
        <v>0</v>
      </c>
      <c r="Q33" s="384">
        <f>[22]CSD_CaKy!$D33</f>
        <v>0</v>
      </c>
      <c r="R33" s="384">
        <f>[23]CSD_CaKy!$D33</f>
        <v>0</v>
      </c>
      <c r="S33" s="384">
        <f>[24]CSD_CaKy!$D33</f>
        <v>0</v>
      </c>
      <c r="T33" s="384">
        <f>[25]CSD_CaKy!$D33</f>
        <v>0</v>
      </c>
      <c r="U33" s="384">
        <f>[26]CSD_CaKy!$D33</f>
        <v>0</v>
      </c>
      <c r="V33" s="384">
        <f>[2]CSD_CaKy!$D33</f>
        <v>0</v>
      </c>
      <c r="W33" s="384">
        <f>[3]CSD_CaKy!$D33</f>
        <v>0</v>
      </c>
      <c r="X33" s="384">
        <f>[4]CSD_CaKy!$D33</f>
        <v>0</v>
      </c>
      <c r="Y33" s="384">
        <f>[5]CSD_CaKy!$D33</f>
        <v>0</v>
      </c>
      <c r="Z33" s="384">
        <f>[6]CSD_CaKy!$D33</f>
        <v>0</v>
      </c>
      <c r="AA33" s="384">
        <f>[7]CSD_CaKy!$D33</f>
        <v>0</v>
      </c>
      <c r="AB33" s="384">
        <f>[8]CSD_CaKy!$D33</f>
        <v>0</v>
      </c>
      <c r="AC33" s="384">
        <f>[9]CSD_CaKy!$D33</f>
        <v>0</v>
      </c>
    </row>
    <row r="34" spans="1:29" ht="15.6" x14ac:dyDescent="0.25">
      <c r="A34" s="339" t="s">
        <v>100</v>
      </c>
      <c r="B34" s="4" t="s">
        <v>101</v>
      </c>
      <c r="C34" s="339" t="s">
        <v>102</v>
      </c>
      <c r="D34" s="336">
        <f t="shared" si="0"/>
        <v>0</v>
      </c>
      <c r="E34" s="337">
        <f>[10]CSD_CaKy!$D34</f>
        <v>0</v>
      </c>
      <c r="F34" s="336">
        <f>[11]CSD_CaKy!$D34</f>
        <v>0</v>
      </c>
      <c r="G34" s="337">
        <f>[12]CSD_CaKy!$D34</f>
        <v>0</v>
      </c>
      <c r="H34" s="384">
        <f>[13]CSD_CaKy!$D34</f>
        <v>0</v>
      </c>
      <c r="I34" s="384">
        <f>[14]CSD_CaKy!$D34</f>
        <v>0</v>
      </c>
      <c r="J34" s="384">
        <f>[15]CSD_CaKy!$D34</f>
        <v>0</v>
      </c>
      <c r="K34" s="384">
        <f>[16]CSD_CaKy!$D34</f>
        <v>0</v>
      </c>
      <c r="L34" s="384">
        <f>[17]CSD_CaKy!$D34</f>
        <v>0</v>
      </c>
      <c r="M34" s="384">
        <f>[18]CSD_CaKy!$D34</f>
        <v>0</v>
      </c>
      <c r="N34" s="384">
        <f>[19]CSD_CaKy!$D34</f>
        <v>0</v>
      </c>
      <c r="O34" s="384">
        <f>[20]CSD_CaKy!$D34</f>
        <v>0</v>
      </c>
      <c r="P34" s="384">
        <f>[21]CSD_CaKy!$D34</f>
        <v>0</v>
      </c>
      <c r="Q34" s="384">
        <f>[22]CSD_CaKy!$D34</f>
        <v>0</v>
      </c>
      <c r="R34" s="384">
        <f>[23]CSD_CaKy!$D34</f>
        <v>0</v>
      </c>
      <c r="S34" s="384">
        <f>[24]CSD_CaKy!$D34</f>
        <v>0</v>
      </c>
      <c r="T34" s="384">
        <f>[25]CSD_CaKy!$D34</f>
        <v>0</v>
      </c>
      <c r="U34" s="384">
        <f>[26]CSD_CaKy!$D34</f>
        <v>0</v>
      </c>
      <c r="V34" s="384">
        <f>[2]CSD_CaKy!$D34</f>
        <v>0</v>
      </c>
      <c r="W34" s="384">
        <f>[3]CSD_CaKy!$D34</f>
        <v>0</v>
      </c>
      <c r="X34" s="384">
        <f>[4]CSD_CaKy!$D34</f>
        <v>0</v>
      </c>
      <c r="Y34" s="384">
        <f>[5]CSD_CaKy!$D34</f>
        <v>0</v>
      </c>
      <c r="Z34" s="384">
        <f>[6]CSD_CaKy!$D34</f>
        <v>0</v>
      </c>
      <c r="AA34" s="384">
        <f>[7]CSD_CaKy!$D34</f>
        <v>0</v>
      </c>
      <c r="AB34" s="384">
        <f>[8]CSD_CaKy!$D34</f>
        <v>0</v>
      </c>
      <c r="AC34" s="384">
        <f>[9]CSD_CaKy!$D34</f>
        <v>0</v>
      </c>
    </row>
    <row r="35" spans="1:29" ht="15.6" x14ac:dyDescent="0.25">
      <c r="A35" s="339" t="s">
        <v>103</v>
      </c>
      <c r="B35" s="4" t="s">
        <v>104</v>
      </c>
      <c r="C35" s="339" t="s">
        <v>105</v>
      </c>
      <c r="D35" s="336">
        <f t="shared" si="0"/>
        <v>0</v>
      </c>
      <c r="E35" s="337">
        <f>[10]CSD_CaKy!$D35</f>
        <v>0</v>
      </c>
      <c r="F35" s="336">
        <f>[11]CSD_CaKy!$D35</f>
        <v>0</v>
      </c>
      <c r="G35" s="337">
        <f>[12]CSD_CaKy!$D35</f>
        <v>0</v>
      </c>
      <c r="H35" s="384">
        <f>[13]CSD_CaKy!$D35</f>
        <v>0</v>
      </c>
      <c r="I35" s="384">
        <f>[14]CSD_CaKy!$D35</f>
        <v>0</v>
      </c>
      <c r="J35" s="384">
        <f>[15]CSD_CaKy!$D35</f>
        <v>0</v>
      </c>
      <c r="K35" s="384">
        <f>[16]CSD_CaKy!$D35</f>
        <v>0</v>
      </c>
      <c r="L35" s="384">
        <f>[17]CSD_CaKy!$D35</f>
        <v>0</v>
      </c>
      <c r="M35" s="384">
        <f>[18]CSD_CaKy!$D35</f>
        <v>0</v>
      </c>
      <c r="N35" s="384">
        <f>[19]CSD_CaKy!$D35</f>
        <v>0</v>
      </c>
      <c r="O35" s="384">
        <f>[20]CSD_CaKy!$D35</f>
        <v>0</v>
      </c>
      <c r="P35" s="384">
        <f>[21]CSD_CaKy!$D35</f>
        <v>0</v>
      </c>
      <c r="Q35" s="384">
        <f>[22]CSD_CaKy!$D35</f>
        <v>0</v>
      </c>
      <c r="R35" s="384">
        <f>[23]CSD_CaKy!$D35</f>
        <v>0</v>
      </c>
      <c r="S35" s="384">
        <f>[24]CSD_CaKy!$D35</f>
        <v>0</v>
      </c>
      <c r="T35" s="384">
        <f>[25]CSD_CaKy!$D35</f>
        <v>0</v>
      </c>
      <c r="U35" s="384">
        <f>[26]CSD_CaKy!$D35</f>
        <v>0</v>
      </c>
      <c r="V35" s="384">
        <f>[2]CSD_CaKy!$D35</f>
        <v>0</v>
      </c>
      <c r="W35" s="384">
        <f>[3]CSD_CaKy!$D35</f>
        <v>0</v>
      </c>
      <c r="X35" s="384">
        <f>[4]CSD_CaKy!$D35</f>
        <v>0</v>
      </c>
      <c r="Y35" s="384">
        <f>[5]CSD_CaKy!$D35</f>
        <v>0</v>
      </c>
      <c r="Z35" s="384">
        <f>[6]CSD_CaKy!$D35</f>
        <v>0</v>
      </c>
      <c r="AA35" s="384">
        <f>[7]CSD_CaKy!$D35</f>
        <v>0</v>
      </c>
      <c r="AB35" s="384">
        <f>[8]CSD_CaKy!$D35</f>
        <v>0</v>
      </c>
      <c r="AC35" s="384">
        <f>[9]CSD_CaKy!$D35</f>
        <v>0</v>
      </c>
    </row>
    <row r="36" spans="1:29" ht="15.6" x14ac:dyDescent="0.25">
      <c r="A36" s="339" t="s">
        <v>106</v>
      </c>
      <c r="B36" s="4" t="s">
        <v>107</v>
      </c>
      <c r="C36" s="339" t="s">
        <v>108</v>
      </c>
      <c r="D36" s="336">
        <f t="shared" si="0"/>
        <v>0</v>
      </c>
      <c r="E36" s="337">
        <f>[10]CSD_CaKy!$D36</f>
        <v>0</v>
      </c>
      <c r="F36" s="336">
        <f>[11]CSD_CaKy!$D36</f>
        <v>0</v>
      </c>
      <c r="G36" s="337">
        <f>[12]CSD_CaKy!$D36</f>
        <v>0</v>
      </c>
      <c r="H36" s="384">
        <f>[13]CSD_CaKy!$D36</f>
        <v>0</v>
      </c>
      <c r="I36" s="384">
        <f>[14]CSD_CaKy!$D36</f>
        <v>0</v>
      </c>
      <c r="J36" s="384">
        <f>[15]CSD_CaKy!$D36</f>
        <v>0</v>
      </c>
      <c r="K36" s="384">
        <f>[16]CSD_CaKy!$D36</f>
        <v>0</v>
      </c>
      <c r="L36" s="384">
        <f>[17]CSD_CaKy!$D36</f>
        <v>0</v>
      </c>
      <c r="M36" s="384">
        <f>[18]CSD_CaKy!$D36</f>
        <v>0</v>
      </c>
      <c r="N36" s="384">
        <f>[19]CSD_CaKy!$D36</f>
        <v>0</v>
      </c>
      <c r="O36" s="384">
        <f>[20]CSD_CaKy!$D36</f>
        <v>0</v>
      </c>
      <c r="P36" s="384">
        <f>[21]CSD_CaKy!$D36</f>
        <v>0</v>
      </c>
      <c r="Q36" s="384">
        <f>[22]CSD_CaKy!$D36</f>
        <v>0</v>
      </c>
      <c r="R36" s="384">
        <f>[23]CSD_CaKy!$D36</f>
        <v>0</v>
      </c>
      <c r="S36" s="384">
        <f>[24]CSD_CaKy!$D36</f>
        <v>0</v>
      </c>
      <c r="T36" s="384">
        <f>[25]CSD_CaKy!$D36</f>
        <v>0</v>
      </c>
      <c r="U36" s="384">
        <f>[26]CSD_CaKy!$D36</f>
        <v>0</v>
      </c>
      <c r="V36" s="384">
        <f>[2]CSD_CaKy!$D36</f>
        <v>0</v>
      </c>
      <c r="W36" s="384">
        <f>[3]CSD_CaKy!$D36</f>
        <v>0</v>
      </c>
      <c r="X36" s="384">
        <f>[4]CSD_CaKy!$D36</f>
        <v>0</v>
      </c>
      <c r="Y36" s="384">
        <f>[5]CSD_CaKy!$D36</f>
        <v>0</v>
      </c>
      <c r="Z36" s="384">
        <f>[6]CSD_CaKy!$D36</f>
        <v>0</v>
      </c>
      <c r="AA36" s="384">
        <f>[7]CSD_CaKy!$D36</f>
        <v>0</v>
      </c>
      <c r="AB36" s="384">
        <f>[8]CSD_CaKy!$D36</f>
        <v>0</v>
      </c>
      <c r="AC36" s="384">
        <f>[9]CSD_CaKy!$D36</f>
        <v>0</v>
      </c>
    </row>
    <row r="37" spans="1:29" ht="15.6" x14ac:dyDescent="0.25">
      <c r="A37" s="339" t="s">
        <v>109</v>
      </c>
      <c r="B37" s="4" t="s">
        <v>110</v>
      </c>
      <c r="C37" s="339" t="s">
        <v>111</v>
      </c>
      <c r="D37" s="336">
        <f t="shared" si="0"/>
        <v>0</v>
      </c>
      <c r="E37" s="337">
        <f>[10]CSD_CaKy!$D37</f>
        <v>0</v>
      </c>
      <c r="F37" s="336">
        <f>[11]CSD_CaKy!$D37</f>
        <v>0</v>
      </c>
      <c r="G37" s="337">
        <f>[12]CSD_CaKy!$D37</f>
        <v>0</v>
      </c>
      <c r="H37" s="384">
        <f>[13]CSD_CaKy!$D37</f>
        <v>0</v>
      </c>
      <c r="I37" s="384">
        <f>[14]CSD_CaKy!$D37</f>
        <v>0</v>
      </c>
      <c r="J37" s="384">
        <f>[15]CSD_CaKy!$D37</f>
        <v>0</v>
      </c>
      <c r="K37" s="384">
        <f>[16]CSD_CaKy!$D37</f>
        <v>0</v>
      </c>
      <c r="L37" s="384">
        <f>[17]CSD_CaKy!$D37</f>
        <v>0</v>
      </c>
      <c r="M37" s="384">
        <f>[18]CSD_CaKy!$D37</f>
        <v>0</v>
      </c>
      <c r="N37" s="384">
        <f>[19]CSD_CaKy!$D37</f>
        <v>0</v>
      </c>
      <c r="O37" s="384">
        <f>[20]CSD_CaKy!$D37</f>
        <v>0</v>
      </c>
      <c r="P37" s="384">
        <f>[21]CSD_CaKy!$D37</f>
        <v>0</v>
      </c>
      <c r="Q37" s="384">
        <f>[22]CSD_CaKy!$D37</f>
        <v>0</v>
      </c>
      <c r="R37" s="384">
        <f>[23]CSD_CaKy!$D37</f>
        <v>0</v>
      </c>
      <c r="S37" s="384">
        <f>[24]CSD_CaKy!$D37</f>
        <v>0</v>
      </c>
      <c r="T37" s="384">
        <f>[25]CSD_CaKy!$D37</f>
        <v>0</v>
      </c>
      <c r="U37" s="384">
        <f>[26]CSD_CaKy!$D37</f>
        <v>0</v>
      </c>
      <c r="V37" s="384">
        <f>[2]CSD_CaKy!$D37</f>
        <v>0</v>
      </c>
      <c r="W37" s="384">
        <f>[3]CSD_CaKy!$D37</f>
        <v>0</v>
      </c>
      <c r="X37" s="384">
        <f>[4]CSD_CaKy!$D37</f>
        <v>0</v>
      </c>
      <c r="Y37" s="384">
        <f>[5]CSD_CaKy!$D37</f>
        <v>0</v>
      </c>
      <c r="Z37" s="384">
        <f>[6]CSD_CaKy!$D37</f>
        <v>0</v>
      </c>
      <c r="AA37" s="384">
        <f>[7]CSD_CaKy!$D37</f>
        <v>0</v>
      </c>
      <c r="AB37" s="384">
        <f>[8]CSD_CaKy!$D37</f>
        <v>0</v>
      </c>
      <c r="AC37" s="384">
        <f>[9]CSD_CaKy!$D37</f>
        <v>0</v>
      </c>
    </row>
    <row r="38" spans="1:29" ht="15.6" x14ac:dyDescent="0.25">
      <c r="A38" s="339" t="s">
        <v>112</v>
      </c>
      <c r="B38" s="4" t="s">
        <v>113</v>
      </c>
      <c r="C38" s="339" t="s">
        <v>114</v>
      </c>
      <c r="D38" s="336">
        <f t="shared" si="0"/>
        <v>0</v>
      </c>
      <c r="E38" s="337">
        <f>[10]CSD_CaKy!$D38</f>
        <v>0</v>
      </c>
      <c r="F38" s="336">
        <f>[11]CSD_CaKy!$D38</f>
        <v>0</v>
      </c>
      <c r="G38" s="337">
        <f>[12]CSD_CaKy!$D38</f>
        <v>0</v>
      </c>
      <c r="H38" s="384">
        <f>[13]CSD_CaKy!$D38</f>
        <v>0</v>
      </c>
      <c r="I38" s="384">
        <f>[14]CSD_CaKy!$D38</f>
        <v>0</v>
      </c>
      <c r="J38" s="384">
        <f>[15]CSD_CaKy!$D38</f>
        <v>0</v>
      </c>
      <c r="K38" s="384">
        <f>[16]CSD_CaKy!$D38</f>
        <v>0</v>
      </c>
      <c r="L38" s="384">
        <f>[17]CSD_CaKy!$D38</f>
        <v>0</v>
      </c>
      <c r="M38" s="384">
        <f>[18]CSD_CaKy!$D38</f>
        <v>0</v>
      </c>
      <c r="N38" s="384">
        <f>[19]CSD_CaKy!$D38</f>
        <v>0</v>
      </c>
      <c r="O38" s="384">
        <f>[20]CSD_CaKy!$D38</f>
        <v>0</v>
      </c>
      <c r="P38" s="384">
        <f>[21]CSD_CaKy!$D38</f>
        <v>0</v>
      </c>
      <c r="Q38" s="384">
        <f>[22]CSD_CaKy!$D38</f>
        <v>0</v>
      </c>
      <c r="R38" s="384">
        <f>[23]CSD_CaKy!$D38</f>
        <v>0</v>
      </c>
      <c r="S38" s="384">
        <f>[24]CSD_CaKy!$D38</f>
        <v>0</v>
      </c>
      <c r="T38" s="384">
        <f>[25]CSD_CaKy!$D38</f>
        <v>0</v>
      </c>
      <c r="U38" s="384">
        <f>[26]CSD_CaKy!$D38</f>
        <v>0</v>
      </c>
      <c r="V38" s="384">
        <f>[2]CSD_CaKy!$D38</f>
        <v>0</v>
      </c>
      <c r="W38" s="384">
        <f>[3]CSD_CaKy!$D38</f>
        <v>0</v>
      </c>
      <c r="X38" s="384">
        <f>[4]CSD_CaKy!$D38</f>
        <v>0</v>
      </c>
      <c r="Y38" s="384">
        <f>[5]CSD_CaKy!$D38</f>
        <v>0</v>
      </c>
      <c r="Z38" s="384">
        <f>[6]CSD_CaKy!$D38</f>
        <v>0</v>
      </c>
      <c r="AA38" s="384">
        <f>[7]CSD_CaKy!$D38</f>
        <v>0</v>
      </c>
      <c r="AB38" s="384">
        <f>[8]CSD_CaKy!$D38</f>
        <v>0</v>
      </c>
      <c r="AC38" s="384">
        <f>[9]CSD_CaKy!$D38</f>
        <v>0</v>
      </c>
    </row>
    <row r="39" spans="1:29" ht="15.6" x14ac:dyDescent="0.25">
      <c r="A39" s="339" t="s">
        <v>115</v>
      </c>
      <c r="B39" s="4" t="s">
        <v>234</v>
      </c>
      <c r="C39" s="339" t="s">
        <v>235</v>
      </c>
      <c r="D39" s="336">
        <f t="shared" si="0"/>
        <v>0</v>
      </c>
      <c r="E39" s="337">
        <f>[10]CSD_CaKy!$D39</f>
        <v>0</v>
      </c>
      <c r="F39" s="336">
        <f>[11]CSD_CaKy!$D39</f>
        <v>0</v>
      </c>
      <c r="G39" s="337">
        <f>[12]CSD_CaKy!$D39</f>
        <v>0</v>
      </c>
      <c r="H39" s="384">
        <f>[13]CSD_CaKy!$D39</f>
        <v>0</v>
      </c>
      <c r="I39" s="384">
        <f>[14]CSD_CaKy!$D39</f>
        <v>0</v>
      </c>
      <c r="J39" s="384">
        <f>[15]CSD_CaKy!$D39</f>
        <v>0</v>
      </c>
      <c r="K39" s="384">
        <f>[16]CSD_CaKy!$D39</f>
        <v>0</v>
      </c>
      <c r="L39" s="384">
        <f>[17]CSD_CaKy!$D39</f>
        <v>0</v>
      </c>
      <c r="M39" s="384">
        <f>[18]CSD_CaKy!$D39</f>
        <v>0</v>
      </c>
      <c r="N39" s="384">
        <f>[19]CSD_CaKy!$D39</f>
        <v>0</v>
      </c>
      <c r="O39" s="384">
        <f>[20]CSD_CaKy!$D39</f>
        <v>0</v>
      </c>
      <c r="P39" s="384">
        <f>[21]CSD_CaKy!$D39</f>
        <v>0</v>
      </c>
      <c r="Q39" s="384">
        <f>[22]CSD_CaKy!$D39</f>
        <v>0</v>
      </c>
      <c r="R39" s="384">
        <f>[23]CSD_CaKy!$D39</f>
        <v>0</v>
      </c>
      <c r="S39" s="384">
        <f>[24]CSD_CaKy!$D39</f>
        <v>0</v>
      </c>
      <c r="T39" s="384">
        <f>[25]CSD_CaKy!$D39</f>
        <v>0</v>
      </c>
      <c r="U39" s="384">
        <f>[26]CSD_CaKy!$D39</f>
        <v>0</v>
      </c>
      <c r="V39" s="384">
        <f>[2]CSD_CaKy!$D39</f>
        <v>0</v>
      </c>
      <c r="W39" s="384">
        <f>[3]CSD_CaKy!$D39</f>
        <v>0</v>
      </c>
      <c r="X39" s="384">
        <f>[4]CSD_CaKy!$D39</f>
        <v>0</v>
      </c>
      <c r="Y39" s="384">
        <f>[5]CSD_CaKy!$D39</f>
        <v>0</v>
      </c>
      <c r="Z39" s="384">
        <f>[6]CSD_CaKy!$D39</f>
        <v>0</v>
      </c>
      <c r="AA39" s="384">
        <f>[7]CSD_CaKy!$D39</f>
        <v>0</v>
      </c>
      <c r="AB39" s="384">
        <f>[8]CSD_CaKy!$D39</f>
        <v>0</v>
      </c>
      <c r="AC39" s="384">
        <f>[9]CSD_CaKy!$D39</f>
        <v>0</v>
      </c>
    </row>
    <row r="40" spans="1:29" ht="15.6" x14ac:dyDescent="0.25">
      <c r="A40" s="339" t="s">
        <v>236</v>
      </c>
      <c r="B40" s="4" t="s">
        <v>116</v>
      </c>
      <c r="C40" s="339" t="s">
        <v>117</v>
      </c>
      <c r="D40" s="336">
        <f t="shared" si="0"/>
        <v>0</v>
      </c>
      <c r="E40" s="337">
        <f>[10]CSD_CaKy!$D40</f>
        <v>0</v>
      </c>
      <c r="F40" s="336">
        <f>[11]CSD_CaKy!$D40</f>
        <v>0</v>
      </c>
      <c r="G40" s="337">
        <f>[12]CSD_CaKy!$D40</f>
        <v>0</v>
      </c>
      <c r="H40" s="384">
        <f>[13]CSD_CaKy!$D40</f>
        <v>0</v>
      </c>
      <c r="I40" s="384">
        <f>[14]CSD_CaKy!$D40</f>
        <v>0</v>
      </c>
      <c r="J40" s="384">
        <f>[15]CSD_CaKy!$D40</f>
        <v>0</v>
      </c>
      <c r="K40" s="384">
        <f>[16]CSD_CaKy!$D40</f>
        <v>0</v>
      </c>
      <c r="L40" s="384">
        <f>[17]CSD_CaKy!$D40</f>
        <v>0</v>
      </c>
      <c r="M40" s="384">
        <f>[18]CSD_CaKy!$D40</f>
        <v>0</v>
      </c>
      <c r="N40" s="384">
        <f>[19]CSD_CaKy!$D40</f>
        <v>0</v>
      </c>
      <c r="O40" s="384">
        <f>[20]CSD_CaKy!$D40</f>
        <v>0</v>
      </c>
      <c r="P40" s="384">
        <f>[21]CSD_CaKy!$D40</f>
        <v>0</v>
      </c>
      <c r="Q40" s="384">
        <f>[22]CSD_CaKy!$D40</f>
        <v>0</v>
      </c>
      <c r="R40" s="384">
        <f>[23]CSD_CaKy!$D40</f>
        <v>0</v>
      </c>
      <c r="S40" s="384">
        <f>[24]CSD_CaKy!$D40</f>
        <v>0</v>
      </c>
      <c r="T40" s="384">
        <f>[25]CSD_CaKy!$D40</f>
        <v>0</v>
      </c>
      <c r="U40" s="384">
        <f>[26]CSD_CaKy!$D40</f>
        <v>0</v>
      </c>
      <c r="V40" s="384">
        <f>[2]CSD_CaKy!$D40</f>
        <v>0</v>
      </c>
      <c r="W40" s="384">
        <f>[3]CSD_CaKy!$D40</f>
        <v>0</v>
      </c>
      <c r="X40" s="384">
        <f>[4]CSD_CaKy!$D40</f>
        <v>0</v>
      </c>
      <c r="Y40" s="384">
        <f>[5]CSD_CaKy!$D40</f>
        <v>0</v>
      </c>
      <c r="Z40" s="384">
        <f>[6]CSD_CaKy!$D40</f>
        <v>0</v>
      </c>
      <c r="AA40" s="384">
        <f>[7]CSD_CaKy!$D40</f>
        <v>0</v>
      </c>
      <c r="AB40" s="384">
        <f>[8]CSD_CaKy!$D40</f>
        <v>0</v>
      </c>
      <c r="AC40" s="384">
        <f>[9]CSD_CaKy!$D40</f>
        <v>0</v>
      </c>
    </row>
    <row r="41" spans="1:29" ht="15.6" x14ac:dyDescent="0.25">
      <c r="A41" s="339" t="s">
        <v>237</v>
      </c>
      <c r="B41" s="4" t="s">
        <v>119</v>
      </c>
      <c r="C41" s="339" t="s">
        <v>120</v>
      </c>
      <c r="D41" s="336">
        <f t="shared" si="0"/>
        <v>0</v>
      </c>
      <c r="E41" s="337">
        <f>[10]CSD_CaKy!$D41</f>
        <v>0</v>
      </c>
      <c r="F41" s="336">
        <f>[11]CSD_CaKy!$D41</f>
        <v>0</v>
      </c>
      <c r="G41" s="337">
        <f>[12]CSD_CaKy!$D41</f>
        <v>0</v>
      </c>
      <c r="H41" s="384">
        <f>[13]CSD_CaKy!$D41</f>
        <v>0</v>
      </c>
      <c r="I41" s="384">
        <f>[14]CSD_CaKy!$D41</f>
        <v>0</v>
      </c>
      <c r="J41" s="384">
        <f>[15]CSD_CaKy!$D41</f>
        <v>0</v>
      </c>
      <c r="K41" s="384">
        <f>[16]CSD_CaKy!$D41</f>
        <v>0</v>
      </c>
      <c r="L41" s="384">
        <f>[17]CSD_CaKy!$D41</f>
        <v>0</v>
      </c>
      <c r="M41" s="384">
        <f>[18]CSD_CaKy!$D41</f>
        <v>0</v>
      </c>
      <c r="N41" s="384">
        <f>[19]CSD_CaKy!$D41</f>
        <v>0</v>
      </c>
      <c r="O41" s="384">
        <f>[20]CSD_CaKy!$D41</f>
        <v>0</v>
      </c>
      <c r="P41" s="384">
        <f>[21]CSD_CaKy!$D41</f>
        <v>0</v>
      </c>
      <c r="Q41" s="384">
        <f>[22]CSD_CaKy!$D41</f>
        <v>0</v>
      </c>
      <c r="R41" s="384">
        <f>[23]CSD_CaKy!$D41</f>
        <v>0</v>
      </c>
      <c r="S41" s="384">
        <f>[24]CSD_CaKy!$D41</f>
        <v>0</v>
      </c>
      <c r="T41" s="384">
        <f>[25]CSD_CaKy!$D41</f>
        <v>0</v>
      </c>
      <c r="U41" s="384">
        <f>[26]CSD_CaKy!$D41</f>
        <v>0</v>
      </c>
      <c r="V41" s="384">
        <f>[2]CSD_CaKy!$D41</f>
        <v>0</v>
      </c>
      <c r="W41" s="384">
        <f>[3]CSD_CaKy!$D41</f>
        <v>0</v>
      </c>
      <c r="X41" s="384">
        <f>[4]CSD_CaKy!$D41</f>
        <v>0</v>
      </c>
      <c r="Y41" s="384">
        <f>[5]CSD_CaKy!$D41</f>
        <v>0</v>
      </c>
      <c r="Z41" s="384">
        <f>[6]CSD_CaKy!$D41</f>
        <v>0</v>
      </c>
      <c r="AA41" s="384">
        <f>[7]CSD_CaKy!$D41</f>
        <v>0</v>
      </c>
      <c r="AB41" s="384">
        <f>[8]CSD_CaKy!$D41</f>
        <v>0</v>
      </c>
      <c r="AC41" s="384">
        <f>[9]CSD_CaKy!$D41</f>
        <v>0</v>
      </c>
    </row>
    <row r="42" spans="1:29" ht="15.6" x14ac:dyDescent="0.25">
      <c r="A42" s="339" t="s">
        <v>238</v>
      </c>
      <c r="B42" s="4" t="s">
        <v>122</v>
      </c>
      <c r="C42" s="339" t="s">
        <v>123</v>
      </c>
      <c r="D42" s="336">
        <f t="shared" si="0"/>
        <v>0</v>
      </c>
      <c r="E42" s="337">
        <f>[10]CSD_CaKy!$D42</f>
        <v>0</v>
      </c>
      <c r="F42" s="336">
        <f>[11]CSD_CaKy!$D42</f>
        <v>0</v>
      </c>
      <c r="G42" s="337">
        <f>[12]CSD_CaKy!$D42</f>
        <v>0</v>
      </c>
      <c r="H42" s="384">
        <f>[13]CSD_CaKy!$D42</f>
        <v>0</v>
      </c>
      <c r="I42" s="384">
        <f>[14]CSD_CaKy!$D42</f>
        <v>0</v>
      </c>
      <c r="J42" s="384">
        <f>[15]CSD_CaKy!$D42</f>
        <v>0</v>
      </c>
      <c r="K42" s="384">
        <f>[16]CSD_CaKy!$D42</f>
        <v>0</v>
      </c>
      <c r="L42" s="384">
        <f>[17]CSD_CaKy!$D42</f>
        <v>0</v>
      </c>
      <c r="M42" s="384">
        <f>[18]CSD_CaKy!$D42</f>
        <v>0</v>
      </c>
      <c r="N42" s="384">
        <f>[19]CSD_CaKy!$D42</f>
        <v>0</v>
      </c>
      <c r="O42" s="384">
        <f>[20]CSD_CaKy!$D42</f>
        <v>0</v>
      </c>
      <c r="P42" s="384">
        <f>[21]CSD_CaKy!$D42</f>
        <v>0</v>
      </c>
      <c r="Q42" s="384">
        <f>[22]CSD_CaKy!$D42</f>
        <v>0</v>
      </c>
      <c r="R42" s="384">
        <f>[23]CSD_CaKy!$D42</f>
        <v>0</v>
      </c>
      <c r="S42" s="384">
        <f>[24]CSD_CaKy!$D42</f>
        <v>0</v>
      </c>
      <c r="T42" s="384">
        <f>[25]CSD_CaKy!$D42</f>
        <v>0</v>
      </c>
      <c r="U42" s="384">
        <f>[26]CSD_CaKy!$D42</f>
        <v>0</v>
      </c>
      <c r="V42" s="384">
        <f>[2]CSD_CaKy!$D42</f>
        <v>0</v>
      </c>
      <c r="W42" s="384">
        <f>[3]CSD_CaKy!$D42</f>
        <v>0</v>
      </c>
      <c r="X42" s="384">
        <f>[4]CSD_CaKy!$D42</f>
        <v>0</v>
      </c>
      <c r="Y42" s="384">
        <f>[5]CSD_CaKy!$D42</f>
        <v>0</v>
      </c>
      <c r="Z42" s="384">
        <f>[6]CSD_CaKy!$D42</f>
        <v>0</v>
      </c>
      <c r="AA42" s="384">
        <f>[7]CSD_CaKy!$D42</f>
        <v>0</v>
      </c>
      <c r="AB42" s="384">
        <f>[8]CSD_CaKy!$D42</f>
        <v>0</v>
      </c>
      <c r="AC42" s="384">
        <f>[9]CSD_CaKy!$D42</f>
        <v>0</v>
      </c>
    </row>
    <row r="43" spans="1:29" ht="15.6" x14ac:dyDescent="0.25">
      <c r="A43" s="339" t="s">
        <v>118</v>
      </c>
      <c r="B43" s="4" t="s">
        <v>125</v>
      </c>
      <c r="C43" s="339" t="s">
        <v>126</v>
      </c>
      <c r="D43" s="336">
        <f t="shared" si="0"/>
        <v>0</v>
      </c>
      <c r="E43" s="337">
        <f>[10]CSD_CaKy!$D43</f>
        <v>0</v>
      </c>
      <c r="F43" s="336">
        <f>[11]CSD_CaKy!$D43</f>
        <v>0</v>
      </c>
      <c r="G43" s="337">
        <f>[12]CSD_CaKy!$D43</f>
        <v>0</v>
      </c>
      <c r="H43" s="384">
        <f>[13]CSD_CaKy!$D43</f>
        <v>0</v>
      </c>
      <c r="I43" s="384">
        <f>[14]CSD_CaKy!$D43</f>
        <v>0</v>
      </c>
      <c r="J43" s="384">
        <f>[15]CSD_CaKy!$D43</f>
        <v>0</v>
      </c>
      <c r="K43" s="384">
        <f>[16]CSD_CaKy!$D43</f>
        <v>0</v>
      </c>
      <c r="L43" s="384">
        <f>[17]CSD_CaKy!$D43</f>
        <v>0</v>
      </c>
      <c r="M43" s="384">
        <f>[18]CSD_CaKy!$D43</f>
        <v>0</v>
      </c>
      <c r="N43" s="384">
        <f>[19]CSD_CaKy!$D43</f>
        <v>0</v>
      </c>
      <c r="O43" s="384">
        <f>[20]CSD_CaKy!$D43</f>
        <v>0</v>
      </c>
      <c r="P43" s="384">
        <f>[21]CSD_CaKy!$D43</f>
        <v>0</v>
      </c>
      <c r="Q43" s="384">
        <f>[22]CSD_CaKy!$D43</f>
        <v>0</v>
      </c>
      <c r="R43" s="384">
        <f>[23]CSD_CaKy!$D43</f>
        <v>0</v>
      </c>
      <c r="S43" s="384">
        <f>[24]CSD_CaKy!$D43</f>
        <v>0</v>
      </c>
      <c r="T43" s="384">
        <f>[25]CSD_CaKy!$D43</f>
        <v>0</v>
      </c>
      <c r="U43" s="384">
        <f>[26]CSD_CaKy!$D43</f>
        <v>0</v>
      </c>
      <c r="V43" s="384">
        <f>[2]CSD_CaKy!$D43</f>
        <v>0</v>
      </c>
      <c r="W43" s="384">
        <f>[3]CSD_CaKy!$D43</f>
        <v>0</v>
      </c>
      <c r="X43" s="384">
        <f>[4]CSD_CaKy!$D43</f>
        <v>0</v>
      </c>
      <c r="Y43" s="384">
        <f>[5]CSD_CaKy!$D43</f>
        <v>0</v>
      </c>
      <c r="Z43" s="384">
        <f>[6]CSD_CaKy!$D43</f>
        <v>0</v>
      </c>
      <c r="AA43" s="384">
        <f>[7]CSD_CaKy!$D43</f>
        <v>0</v>
      </c>
      <c r="AB43" s="384">
        <f>[8]CSD_CaKy!$D43</f>
        <v>0</v>
      </c>
      <c r="AC43" s="384">
        <f>[9]CSD_CaKy!$D43</f>
        <v>0</v>
      </c>
    </row>
    <row r="44" spans="1:29" ht="15.6" x14ac:dyDescent="0.25">
      <c r="A44" s="339" t="s">
        <v>121</v>
      </c>
      <c r="B44" s="4" t="s">
        <v>128</v>
      </c>
      <c r="C44" s="339" t="s">
        <v>129</v>
      </c>
      <c r="D44" s="336">
        <f t="shared" si="0"/>
        <v>0</v>
      </c>
      <c r="E44" s="337">
        <f>[10]CSD_CaKy!$D44</f>
        <v>0</v>
      </c>
      <c r="F44" s="336">
        <f>[11]CSD_CaKy!$D44</f>
        <v>0</v>
      </c>
      <c r="G44" s="337">
        <f>[12]CSD_CaKy!$D44</f>
        <v>0</v>
      </c>
      <c r="H44" s="384">
        <f>[13]CSD_CaKy!$D44</f>
        <v>0</v>
      </c>
      <c r="I44" s="384">
        <f>[14]CSD_CaKy!$D44</f>
        <v>0</v>
      </c>
      <c r="J44" s="384">
        <f>[15]CSD_CaKy!$D44</f>
        <v>0</v>
      </c>
      <c r="K44" s="384">
        <f>[16]CSD_CaKy!$D44</f>
        <v>0</v>
      </c>
      <c r="L44" s="384">
        <f>[17]CSD_CaKy!$D44</f>
        <v>0</v>
      </c>
      <c r="M44" s="384">
        <f>[18]CSD_CaKy!$D44</f>
        <v>0</v>
      </c>
      <c r="N44" s="384">
        <f>[19]CSD_CaKy!$D44</f>
        <v>0</v>
      </c>
      <c r="O44" s="384">
        <f>[20]CSD_CaKy!$D44</f>
        <v>0</v>
      </c>
      <c r="P44" s="384">
        <f>[21]CSD_CaKy!$D44</f>
        <v>0</v>
      </c>
      <c r="Q44" s="384">
        <f>[22]CSD_CaKy!$D44</f>
        <v>0</v>
      </c>
      <c r="R44" s="384">
        <f>[23]CSD_CaKy!$D44</f>
        <v>0</v>
      </c>
      <c r="S44" s="384">
        <f>[24]CSD_CaKy!$D44</f>
        <v>0</v>
      </c>
      <c r="T44" s="384">
        <f>[25]CSD_CaKy!$D44</f>
        <v>0</v>
      </c>
      <c r="U44" s="384">
        <f>[26]CSD_CaKy!$D44</f>
        <v>0</v>
      </c>
      <c r="V44" s="384">
        <f>[2]CSD_CaKy!$D44</f>
        <v>0</v>
      </c>
      <c r="W44" s="384">
        <f>[3]CSD_CaKy!$D44</f>
        <v>0</v>
      </c>
      <c r="X44" s="384">
        <f>[4]CSD_CaKy!$D44</f>
        <v>0</v>
      </c>
      <c r="Y44" s="384">
        <f>[5]CSD_CaKy!$D44</f>
        <v>0</v>
      </c>
      <c r="Z44" s="384">
        <f>[6]CSD_CaKy!$D44</f>
        <v>0</v>
      </c>
      <c r="AA44" s="384">
        <f>[7]CSD_CaKy!$D44</f>
        <v>0</v>
      </c>
      <c r="AB44" s="384">
        <f>[8]CSD_CaKy!$D44</f>
        <v>0</v>
      </c>
      <c r="AC44" s="384">
        <f>[9]CSD_CaKy!$D44</f>
        <v>0</v>
      </c>
    </row>
    <row r="45" spans="1:29" ht="15.6" x14ac:dyDescent="0.25">
      <c r="A45" s="339" t="s">
        <v>124</v>
      </c>
      <c r="B45" s="4" t="s">
        <v>131</v>
      </c>
      <c r="C45" s="339" t="s">
        <v>132</v>
      </c>
      <c r="D45" s="336">
        <f t="shared" si="0"/>
        <v>0</v>
      </c>
      <c r="E45" s="337">
        <f>[10]CSD_CaKy!$D45</f>
        <v>0</v>
      </c>
      <c r="F45" s="336">
        <f>[11]CSD_CaKy!$D45</f>
        <v>0</v>
      </c>
      <c r="G45" s="337">
        <f>[12]CSD_CaKy!$D45</f>
        <v>0</v>
      </c>
      <c r="H45" s="384">
        <f>[13]CSD_CaKy!$D45</f>
        <v>0</v>
      </c>
      <c r="I45" s="384">
        <f>[14]CSD_CaKy!$D45</f>
        <v>0</v>
      </c>
      <c r="J45" s="384">
        <f>[15]CSD_CaKy!$D45</f>
        <v>0</v>
      </c>
      <c r="K45" s="384">
        <f>[16]CSD_CaKy!$D45</f>
        <v>0</v>
      </c>
      <c r="L45" s="384">
        <f>[17]CSD_CaKy!$D45</f>
        <v>0</v>
      </c>
      <c r="M45" s="384">
        <f>[18]CSD_CaKy!$D45</f>
        <v>0</v>
      </c>
      <c r="N45" s="384">
        <f>[19]CSD_CaKy!$D45</f>
        <v>0</v>
      </c>
      <c r="O45" s="384">
        <f>[20]CSD_CaKy!$D45</f>
        <v>0</v>
      </c>
      <c r="P45" s="384">
        <f>[21]CSD_CaKy!$D45</f>
        <v>0</v>
      </c>
      <c r="Q45" s="384">
        <f>[22]CSD_CaKy!$D45</f>
        <v>0</v>
      </c>
      <c r="R45" s="384">
        <f>[23]CSD_CaKy!$D45</f>
        <v>0</v>
      </c>
      <c r="S45" s="384">
        <f>[24]CSD_CaKy!$D45</f>
        <v>0</v>
      </c>
      <c r="T45" s="384">
        <f>[25]CSD_CaKy!$D45</f>
        <v>0</v>
      </c>
      <c r="U45" s="384">
        <f>[26]CSD_CaKy!$D45</f>
        <v>0</v>
      </c>
      <c r="V45" s="384">
        <f>[2]CSD_CaKy!$D45</f>
        <v>0</v>
      </c>
      <c r="W45" s="384">
        <f>[3]CSD_CaKy!$D45</f>
        <v>0</v>
      </c>
      <c r="X45" s="384">
        <f>[4]CSD_CaKy!$D45</f>
        <v>0</v>
      </c>
      <c r="Y45" s="384">
        <f>[5]CSD_CaKy!$D45</f>
        <v>0</v>
      </c>
      <c r="Z45" s="384">
        <f>[6]CSD_CaKy!$D45</f>
        <v>0</v>
      </c>
      <c r="AA45" s="384">
        <f>[7]CSD_CaKy!$D45</f>
        <v>0</v>
      </c>
      <c r="AB45" s="384">
        <f>[8]CSD_CaKy!$D45</f>
        <v>0</v>
      </c>
      <c r="AC45" s="384">
        <f>[9]CSD_CaKy!$D45</f>
        <v>0</v>
      </c>
    </row>
    <row r="46" spans="1:29" ht="15.6" x14ac:dyDescent="0.25">
      <c r="A46" s="339" t="s">
        <v>133</v>
      </c>
      <c r="B46" s="4" t="s">
        <v>134</v>
      </c>
      <c r="C46" s="339" t="s">
        <v>135</v>
      </c>
      <c r="D46" s="336">
        <f t="shared" si="0"/>
        <v>0</v>
      </c>
      <c r="E46" s="337">
        <f>[10]CSD_CaKy!$D46</f>
        <v>0</v>
      </c>
      <c r="F46" s="336">
        <f>[11]CSD_CaKy!$D46</f>
        <v>0</v>
      </c>
      <c r="G46" s="337">
        <f>[12]CSD_CaKy!$D46</f>
        <v>0</v>
      </c>
      <c r="H46" s="384">
        <f>[13]CSD_CaKy!$D46</f>
        <v>0</v>
      </c>
      <c r="I46" s="384">
        <f>[14]CSD_CaKy!$D46</f>
        <v>0</v>
      </c>
      <c r="J46" s="384">
        <f>[15]CSD_CaKy!$D46</f>
        <v>0</v>
      </c>
      <c r="K46" s="384">
        <f>[16]CSD_CaKy!$D46</f>
        <v>0</v>
      </c>
      <c r="L46" s="384">
        <f>[17]CSD_CaKy!$D46</f>
        <v>0</v>
      </c>
      <c r="M46" s="384">
        <f>[18]CSD_CaKy!$D46</f>
        <v>0</v>
      </c>
      <c r="N46" s="384">
        <f>[19]CSD_CaKy!$D46</f>
        <v>0</v>
      </c>
      <c r="O46" s="384">
        <f>[20]CSD_CaKy!$D46</f>
        <v>0</v>
      </c>
      <c r="P46" s="384">
        <f>[21]CSD_CaKy!$D46</f>
        <v>0</v>
      </c>
      <c r="Q46" s="384">
        <f>[22]CSD_CaKy!$D46</f>
        <v>0</v>
      </c>
      <c r="R46" s="384">
        <f>[23]CSD_CaKy!$D46</f>
        <v>0</v>
      </c>
      <c r="S46" s="384">
        <f>[24]CSD_CaKy!$D46</f>
        <v>0</v>
      </c>
      <c r="T46" s="384">
        <f>[25]CSD_CaKy!$D46</f>
        <v>0</v>
      </c>
      <c r="U46" s="384">
        <f>[26]CSD_CaKy!$D46</f>
        <v>0</v>
      </c>
      <c r="V46" s="384">
        <f>[2]CSD_CaKy!$D46</f>
        <v>0</v>
      </c>
      <c r="W46" s="384">
        <f>[3]CSD_CaKy!$D46</f>
        <v>0</v>
      </c>
      <c r="X46" s="384">
        <f>[4]CSD_CaKy!$D46</f>
        <v>0</v>
      </c>
      <c r="Y46" s="384">
        <f>[5]CSD_CaKy!$D46</f>
        <v>0</v>
      </c>
      <c r="Z46" s="384">
        <f>[6]CSD_CaKy!$D46</f>
        <v>0</v>
      </c>
      <c r="AA46" s="384">
        <f>[7]CSD_CaKy!$D46</f>
        <v>0</v>
      </c>
      <c r="AB46" s="384">
        <f>[8]CSD_CaKy!$D46</f>
        <v>0</v>
      </c>
      <c r="AC46" s="384">
        <f>[9]CSD_CaKy!$D46</f>
        <v>0</v>
      </c>
    </row>
    <row r="47" spans="1:29" ht="15.6" x14ac:dyDescent="0.25">
      <c r="A47" s="339" t="s">
        <v>136</v>
      </c>
      <c r="B47" s="4" t="s">
        <v>137</v>
      </c>
      <c r="C47" s="339" t="s">
        <v>138</v>
      </c>
      <c r="D47" s="336">
        <f t="shared" si="0"/>
        <v>0</v>
      </c>
      <c r="E47" s="337">
        <f>[10]CSD_CaKy!$D47</f>
        <v>0</v>
      </c>
      <c r="F47" s="336">
        <f>[11]CSD_CaKy!$D47</f>
        <v>0</v>
      </c>
      <c r="G47" s="337">
        <f>[12]CSD_CaKy!$D47</f>
        <v>0</v>
      </c>
      <c r="H47" s="384">
        <f>[13]CSD_CaKy!$D47</f>
        <v>0</v>
      </c>
      <c r="I47" s="384">
        <f>[14]CSD_CaKy!$D47</f>
        <v>0</v>
      </c>
      <c r="J47" s="384">
        <f>[15]CSD_CaKy!$D47</f>
        <v>0</v>
      </c>
      <c r="K47" s="384">
        <f>[16]CSD_CaKy!$D47</f>
        <v>0</v>
      </c>
      <c r="L47" s="384">
        <f>[17]CSD_CaKy!$D47</f>
        <v>0</v>
      </c>
      <c r="M47" s="384">
        <f>[18]CSD_CaKy!$D47</f>
        <v>0</v>
      </c>
      <c r="N47" s="384">
        <f>[19]CSD_CaKy!$D47</f>
        <v>0</v>
      </c>
      <c r="O47" s="384">
        <f>[20]CSD_CaKy!$D47</f>
        <v>0</v>
      </c>
      <c r="P47" s="384">
        <f>[21]CSD_CaKy!$D47</f>
        <v>0</v>
      </c>
      <c r="Q47" s="384">
        <f>[22]CSD_CaKy!$D47</f>
        <v>0</v>
      </c>
      <c r="R47" s="384">
        <f>[23]CSD_CaKy!$D47</f>
        <v>0</v>
      </c>
      <c r="S47" s="384">
        <f>[24]CSD_CaKy!$D47</f>
        <v>0</v>
      </c>
      <c r="T47" s="384">
        <f>[25]CSD_CaKy!$D47</f>
        <v>0</v>
      </c>
      <c r="U47" s="384">
        <f>[26]CSD_CaKy!$D47</f>
        <v>0</v>
      </c>
      <c r="V47" s="384">
        <f>[2]CSD_CaKy!$D47</f>
        <v>0</v>
      </c>
      <c r="W47" s="384">
        <f>[3]CSD_CaKy!$D47</f>
        <v>0</v>
      </c>
      <c r="X47" s="384">
        <f>[4]CSD_CaKy!$D47</f>
        <v>0</v>
      </c>
      <c r="Y47" s="384">
        <f>[5]CSD_CaKy!$D47</f>
        <v>0</v>
      </c>
      <c r="Z47" s="384">
        <f>[6]CSD_CaKy!$D47</f>
        <v>0</v>
      </c>
      <c r="AA47" s="384">
        <f>[7]CSD_CaKy!$D47</f>
        <v>0</v>
      </c>
      <c r="AB47" s="384">
        <f>[8]CSD_CaKy!$D47</f>
        <v>0</v>
      </c>
      <c r="AC47" s="384">
        <f>[9]CSD_CaKy!$D47</f>
        <v>0</v>
      </c>
    </row>
    <row r="48" spans="1:29" ht="15.6" x14ac:dyDescent="0.25">
      <c r="A48" s="339" t="s">
        <v>139</v>
      </c>
      <c r="B48" s="4" t="s">
        <v>140</v>
      </c>
      <c r="C48" s="339" t="s">
        <v>141</v>
      </c>
      <c r="D48" s="336">
        <f t="shared" si="0"/>
        <v>0</v>
      </c>
      <c r="E48" s="337">
        <f>[10]CSD_CaKy!$D48</f>
        <v>0</v>
      </c>
      <c r="F48" s="336">
        <f>[11]CSD_CaKy!$D48</f>
        <v>0</v>
      </c>
      <c r="G48" s="337">
        <f>[12]CSD_CaKy!$D48</f>
        <v>0</v>
      </c>
      <c r="H48" s="384">
        <f>[13]CSD_CaKy!$D48</f>
        <v>0</v>
      </c>
      <c r="I48" s="384">
        <f>[14]CSD_CaKy!$D48</f>
        <v>0</v>
      </c>
      <c r="J48" s="384">
        <f>[15]CSD_CaKy!$D48</f>
        <v>0</v>
      </c>
      <c r="K48" s="384">
        <f>[16]CSD_CaKy!$D48</f>
        <v>0</v>
      </c>
      <c r="L48" s="384">
        <f>[17]CSD_CaKy!$D48</f>
        <v>0</v>
      </c>
      <c r="M48" s="384">
        <f>[18]CSD_CaKy!$D48</f>
        <v>0</v>
      </c>
      <c r="N48" s="384">
        <f>[19]CSD_CaKy!$D48</f>
        <v>0</v>
      </c>
      <c r="O48" s="384">
        <f>[20]CSD_CaKy!$D48</f>
        <v>0</v>
      </c>
      <c r="P48" s="384">
        <f>[21]CSD_CaKy!$D48</f>
        <v>0</v>
      </c>
      <c r="Q48" s="384">
        <f>[22]CSD_CaKy!$D48</f>
        <v>0</v>
      </c>
      <c r="R48" s="384">
        <f>[23]CSD_CaKy!$D48</f>
        <v>0</v>
      </c>
      <c r="S48" s="384">
        <f>[24]CSD_CaKy!$D48</f>
        <v>0</v>
      </c>
      <c r="T48" s="384">
        <f>[25]CSD_CaKy!$D48</f>
        <v>0</v>
      </c>
      <c r="U48" s="384">
        <f>[26]CSD_CaKy!$D48</f>
        <v>0</v>
      </c>
      <c r="V48" s="384">
        <f>[2]CSD_CaKy!$D48</f>
        <v>0</v>
      </c>
      <c r="W48" s="384">
        <f>[3]CSD_CaKy!$D48</f>
        <v>0</v>
      </c>
      <c r="X48" s="384">
        <f>[4]CSD_CaKy!$D48</f>
        <v>0</v>
      </c>
      <c r="Y48" s="384">
        <f>[5]CSD_CaKy!$D48</f>
        <v>0</v>
      </c>
      <c r="Z48" s="384">
        <f>[6]CSD_CaKy!$D48</f>
        <v>0</v>
      </c>
      <c r="AA48" s="384">
        <f>[7]CSD_CaKy!$D48</f>
        <v>0</v>
      </c>
      <c r="AB48" s="384">
        <f>[8]CSD_CaKy!$D48</f>
        <v>0</v>
      </c>
      <c r="AC48" s="384">
        <f>[9]CSD_CaKy!$D48</f>
        <v>0</v>
      </c>
    </row>
    <row r="49" spans="1:29" ht="15.6" x14ac:dyDescent="0.25">
      <c r="A49" s="339" t="s">
        <v>142</v>
      </c>
      <c r="B49" s="4" t="s">
        <v>143</v>
      </c>
      <c r="C49" s="339" t="s">
        <v>144</v>
      </c>
      <c r="D49" s="336">
        <f t="shared" si="0"/>
        <v>0</v>
      </c>
      <c r="E49" s="337">
        <f>[10]CSD_CaKy!$D49</f>
        <v>0</v>
      </c>
      <c r="F49" s="336">
        <f>[11]CSD_CaKy!$D49</f>
        <v>0</v>
      </c>
      <c r="G49" s="337">
        <f>[12]CSD_CaKy!$D49</f>
        <v>0</v>
      </c>
      <c r="H49" s="384">
        <f>[13]CSD_CaKy!$D49</f>
        <v>0</v>
      </c>
      <c r="I49" s="384">
        <f>[14]CSD_CaKy!$D49</f>
        <v>0</v>
      </c>
      <c r="J49" s="384">
        <f>[15]CSD_CaKy!$D49</f>
        <v>0</v>
      </c>
      <c r="K49" s="384">
        <f>[16]CSD_CaKy!$D49</f>
        <v>0</v>
      </c>
      <c r="L49" s="384">
        <f>[17]CSD_CaKy!$D49</f>
        <v>0</v>
      </c>
      <c r="M49" s="384">
        <f>[18]CSD_CaKy!$D49</f>
        <v>0</v>
      </c>
      <c r="N49" s="384">
        <f>[19]CSD_CaKy!$D49</f>
        <v>0</v>
      </c>
      <c r="O49" s="384">
        <f>[20]CSD_CaKy!$D49</f>
        <v>0</v>
      </c>
      <c r="P49" s="384">
        <f>[21]CSD_CaKy!$D49</f>
        <v>0</v>
      </c>
      <c r="Q49" s="384">
        <f>[22]CSD_CaKy!$D49</f>
        <v>0</v>
      </c>
      <c r="R49" s="384">
        <f>[23]CSD_CaKy!$D49</f>
        <v>0</v>
      </c>
      <c r="S49" s="384">
        <f>[24]CSD_CaKy!$D49</f>
        <v>0</v>
      </c>
      <c r="T49" s="384">
        <f>[25]CSD_CaKy!$D49</f>
        <v>0</v>
      </c>
      <c r="U49" s="384">
        <f>[26]CSD_CaKy!$D49</f>
        <v>0</v>
      </c>
      <c r="V49" s="384">
        <f>[2]CSD_CaKy!$D49</f>
        <v>0</v>
      </c>
      <c r="W49" s="384">
        <f>[3]CSD_CaKy!$D49</f>
        <v>0</v>
      </c>
      <c r="X49" s="384">
        <f>[4]CSD_CaKy!$D49</f>
        <v>0</v>
      </c>
      <c r="Y49" s="384">
        <f>[5]CSD_CaKy!$D49</f>
        <v>0</v>
      </c>
      <c r="Z49" s="384">
        <f>[6]CSD_CaKy!$D49</f>
        <v>0</v>
      </c>
      <c r="AA49" s="384">
        <f>[7]CSD_CaKy!$D49</f>
        <v>0</v>
      </c>
      <c r="AB49" s="384">
        <f>[8]CSD_CaKy!$D49</f>
        <v>0</v>
      </c>
      <c r="AC49" s="384">
        <f>[9]CSD_CaKy!$D49</f>
        <v>0</v>
      </c>
    </row>
    <row r="50" spans="1:29" ht="15.6" x14ac:dyDescent="0.25">
      <c r="A50" s="339" t="s">
        <v>145</v>
      </c>
      <c r="B50" s="4" t="s">
        <v>146</v>
      </c>
      <c r="C50" s="339" t="s">
        <v>147</v>
      </c>
      <c r="D50" s="336">
        <f t="shared" si="0"/>
        <v>0</v>
      </c>
      <c r="E50" s="337">
        <f>[10]CSD_CaKy!$D50</f>
        <v>0</v>
      </c>
      <c r="F50" s="336">
        <f>[11]CSD_CaKy!$D50</f>
        <v>0</v>
      </c>
      <c r="G50" s="337">
        <f>[12]CSD_CaKy!$D50</f>
        <v>0</v>
      </c>
      <c r="H50" s="384">
        <f>[13]CSD_CaKy!$D50</f>
        <v>0</v>
      </c>
      <c r="I50" s="384">
        <f>[14]CSD_CaKy!$D50</f>
        <v>0</v>
      </c>
      <c r="J50" s="384">
        <f>[15]CSD_CaKy!$D50</f>
        <v>0</v>
      </c>
      <c r="K50" s="384">
        <f>[16]CSD_CaKy!$D50</f>
        <v>0</v>
      </c>
      <c r="L50" s="384">
        <f>[17]CSD_CaKy!$D50</f>
        <v>0</v>
      </c>
      <c r="M50" s="384">
        <f>[18]CSD_CaKy!$D50</f>
        <v>0</v>
      </c>
      <c r="N50" s="384">
        <f>[19]CSD_CaKy!$D50</f>
        <v>0</v>
      </c>
      <c r="O50" s="384">
        <f>[20]CSD_CaKy!$D50</f>
        <v>0</v>
      </c>
      <c r="P50" s="384">
        <f>[21]CSD_CaKy!$D50</f>
        <v>0</v>
      </c>
      <c r="Q50" s="384">
        <f>[22]CSD_CaKy!$D50</f>
        <v>0</v>
      </c>
      <c r="R50" s="384">
        <f>[23]CSD_CaKy!$D50</f>
        <v>0</v>
      </c>
      <c r="S50" s="384">
        <f>[24]CSD_CaKy!$D50</f>
        <v>0</v>
      </c>
      <c r="T50" s="384">
        <f>[25]CSD_CaKy!$D50</f>
        <v>0</v>
      </c>
      <c r="U50" s="384">
        <f>[26]CSD_CaKy!$D50</f>
        <v>0</v>
      </c>
      <c r="V50" s="384">
        <f>[2]CSD_CaKy!$D50</f>
        <v>0</v>
      </c>
      <c r="W50" s="384">
        <f>[3]CSD_CaKy!$D50</f>
        <v>0</v>
      </c>
      <c r="X50" s="384">
        <f>[4]CSD_CaKy!$D50</f>
        <v>0</v>
      </c>
      <c r="Y50" s="384">
        <f>[5]CSD_CaKy!$D50</f>
        <v>0</v>
      </c>
      <c r="Z50" s="384">
        <f>[6]CSD_CaKy!$D50</f>
        <v>0</v>
      </c>
      <c r="AA50" s="384">
        <f>[7]CSD_CaKy!$D50</f>
        <v>0</v>
      </c>
      <c r="AB50" s="384">
        <f>[8]CSD_CaKy!$D50</f>
        <v>0</v>
      </c>
      <c r="AC50" s="384">
        <f>[9]CSD_CaKy!$D50</f>
        <v>0</v>
      </c>
    </row>
    <row r="51" spans="1:29" ht="31.2" x14ac:dyDescent="0.25">
      <c r="A51" s="339" t="s">
        <v>148</v>
      </c>
      <c r="B51" s="4" t="s">
        <v>149</v>
      </c>
      <c r="C51" s="339" t="s">
        <v>150</v>
      </c>
      <c r="D51" s="336">
        <f t="shared" si="0"/>
        <v>0</v>
      </c>
      <c r="E51" s="337">
        <f>[10]CSD_CaKy!$D51</f>
        <v>0</v>
      </c>
      <c r="F51" s="336">
        <f>[11]CSD_CaKy!$D51</f>
        <v>0</v>
      </c>
      <c r="G51" s="337">
        <f>[12]CSD_CaKy!$D51</f>
        <v>0</v>
      </c>
      <c r="H51" s="384">
        <f>[13]CSD_CaKy!$D51</f>
        <v>0</v>
      </c>
      <c r="I51" s="384">
        <f>[14]CSD_CaKy!$D51</f>
        <v>0</v>
      </c>
      <c r="J51" s="384">
        <f>[15]CSD_CaKy!$D51</f>
        <v>0</v>
      </c>
      <c r="K51" s="384">
        <f>[16]CSD_CaKy!$D51</f>
        <v>0</v>
      </c>
      <c r="L51" s="384">
        <f>[17]CSD_CaKy!$D51</f>
        <v>0</v>
      </c>
      <c r="M51" s="384">
        <f>[18]CSD_CaKy!$D51</f>
        <v>0</v>
      </c>
      <c r="N51" s="384">
        <f>[19]CSD_CaKy!$D51</f>
        <v>0</v>
      </c>
      <c r="O51" s="384">
        <f>[20]CSD_CaKy!$D51</f>
        <v>0</v>
      </c>
      <c r="P51" s="384">
        <f>[21]CSD_CaKy!$D51</f>
        <v>0</v>
      </c>
      <c r="Q51" s="384">
        <f>[22]CSD_CaKy!$D51</f>
        <v>0</v>
      </c>
      <c r="R51" s="384">
        <f>[23]CSD_CaKy!$D51</f>
        <v>0</v>
      </c>
      <c r="S51" s="384">
        <f>[24]CSD_CaKy!$D51</f>
        <v>0</v>
      </c>
      <c r="T51" s="384">
        <f>[25]CSD_CaKy!$D51</f>
        <v>0</v>
      </c>
      <c r="U51" s="384">
        <f>[26]CSD_CaKy!$D51</f>
        <v>0</v>
      </c>
      <c r="V51" s="384">
        <f>[2]CSD_CaKy!$D51</f>
        <v>0</v>
      </c>
      <c r="W51" s="384">
        <f>[3]CSD_CaKy!$D51</f>
        <v>0</v>
      </c>
      <c r="X51" s="384">
        <f>[4]CSD_CaKy!$D51</f>
        <v>0</v>
      </c>
      <c r="Y51" s="384">
        <f>[5]CSD_CaKy!$D51</f>
        <v>0</v>
      </c>
      <c r="Z51" s="384">
        <f>[6]CSD_CaKy!$D51</f>
        <v>0</v>
      </c>
      <c r="AA51" s="384">
        <f>[7]CSD_CaKy!$D51</f>
        <v>0</v>
      </c>
      <c r="AB51" s="384">
        <f>[8]CSD_CaKy!$D51</f>
        <v>0</v>
      </c>
      <c r="AC51" s="384">
        <f>[9]CSD_CaKy!$D51</f>
        <v>0</v>
      </c>
    </row>
    <row r="52" spans="1:29" ht="15.6" x14ac:dyDescent="0.25">
      <c r="A52" s="339" t="s">
        <v>151</v>
      </c>
      <c r="B52" s="4" t="s">
        <v>152</v>
      </c>
      <c r="C52" s="339" t="s">
        <v>153</v>
      </c>
      <c r="D52" s="336">
        <f t="shared" si="0"/>
        <v>0</v>
      </c>
      <c r="E52" s="337">
        <f>[10]CSD_CaKy!$D52</f>
        <v>0</v>
      </c>
      <c r="F52" s="336">
        <f>[11]CSD_CaKy!$D52</f>
        <v>0</v>
      </c>
      <c r="G52" s="337">
        <f>[12]CSD_CaKy!$D52</f>
        <v>0</v>
      </c>
      <c r="H52" s="384">
        <f>[13]CSD_CaKy!$D52</f>
        <v>0</v>
      </c>
      <c r="I52" s="384">
        <f>[14]CSD_CaKy!$D52</f>
        <v>0</v>
      </c>
      <c r="J52" s="384">
        <f>[15]CSD_CaKy!$D52</f>
        <v>0</v>
      </c>
      <c r="K52" s="384">
        <f>[16]CSD_CaKy!$D52</f>
        <v>0</v>
      </c>
      <c r="L52" s="384">
        <f>[17]CSD_CaKy!$D52</f>
        <v>0</v>
      </c>
      <c r="M52" s="384">
        <f>[18]CSD_CaKy!$D52</f>
        <v>0</v>
      </c>
      <c r="N52" s="384">
        <f>[19]CSD_CaKy!$D52</f>
        <v>0</v>
      </c>
      <c r="O52" s="384">
        <f>[20]CSD_CaKy!$D52</f>
        <v>0</v>
      </c>
      <c r="P52" s="384">
        <f>[21]CSD_CaKy!$D52</f>
        <v>0</v>
      </c>
      <c r="Q52" s="384">
        <f>[22]CSD_CaKy!$D52</f>
        <v>0</v>
      </c>
      <c r="R52" s="384">
        <f>[23]CSD_CaKy!$D52</f>
        <v>0</v>
      </c>
      <c r="S52" s="384">
        <f>[24]CSD_CaKy!$D52</f>
        <v>0</v>
      </c>
      <c r="T52" s="384">
        <f>[25]CSD_CaKy!$D52</f>
        <v>0</v>
      </c>
      <c r="U52" s="384">
        <f>[26]CSD_CaKy!$D52</f>
        <v>0</v>
      </c>
      <c r="V52" s="384">
        <f>[2]CSD_CaKy!$D52</f>
        <v>0</v>
      </c>
      <c r="W52" s="384">
        <f>[3]CSD_CaKy!$D52</f>
        <v>0</v>
      </c>
      <c r="X52" s="384">
        <f>[4]CSD_CaKy!$D52</f>
        <v>0</v>
      </c>
      <c r="Y52" s="384">
        <f>[5]CSD_CaKy!$D52</f>
        <v>0</v>
      </c>
      <c r="Z52" s="384">
        <f>[6]CSD_CaKy!$D52</f>
        <v>0</v>
      </c>
      <c r="AA52" s="384">
        <f>[7]CSD_CaKy!$D52</f>
        <v>0</v>
      </c>
      <c r="AB52" s="384">
        <f>[8]CSD_CaKy!$D52</f>
        <v>0</v>
      </c>
      <c r="AC52" s="384">
        <f>[9]CSD_CaKy!$D52</f>
        <v>0</v>
      </c>
    </row>
    <row r="53" spans="1:29" ht="15.6" x14ac:dyDescent="0.25">
      <c r="A53" s="59" t="s">
        <v>154</v>
      </c>
      <c r="B53" s="32" t="s">
        <v>155</v>
      </c>
      <c r="C53" s="59" t="s">
        <v>156</v>
      </c>
      <c r="D53" s="336">
        <f t="shared" si="0"/>
        <v>0</v>
      </c>
      <c r="E53" s="337">
        <f>[10]CSD_CaKy!$D53</f>
        <v>0</v>
      </c>
      <c r="F53" s="336">
        <f>[11]CSD_CaKy!$D53</f>
        <v>0</v>
      </c>
      <c r="G53" s="337">
        <f>[12]CSD_CaKy!$D53</f>
        <v>0</v>
      </c>
      <c r="H53" s="384">
        <f>[13]CSD_CaKy!$D53</f>
        <v>0</v>
      </c>
      <c r="I53" s="384">
        <f>[14]CSD_CaKy!$D53</f>
        <v>0</v>
      </c>
      <c r="J53" s="384">
        <f>[15]CSD_CaKy!$D53</f>
        <v>0</v>
      </c>
      <c r="K53" s="384">
        <f>[16]CSD_CaKy!$D53</f>
        <v>0</v>
      </c>
      <c r="L53" s="384">
        <f>[17]CSD_CaKy!$D53</f>
        <v>0</v>
      </c>
      <c r="M53" s="384">
        <f>[18]CSD_CaKy!$D53</f>
        <v>0</v>
      </c>
      <c r="N53" s="384">
        <f>[19]CSD_CaKy!$D53</f>
        <v>0</v>
      </c>
      <c r="O53" s="384">
        <f>[20]CSD_CaKy!$D53</f>
        <v>0</v>
      </c>
      <c r="P53" s="384">
        <f>[21]CSD_CaKy!$D53</f>
        <v>0</v>
      </c>
      <c r="Q53" s="384">
        <f>[22]CSD_CaKy!$D53</f>
        <v>0</v>
      </c>
      <c r="R53" s="384">
        <f>[23]CSD_CaKy!$D53</f>
        <v>0</v>
      </c>
      <c r="S53" s="384">
        <f>[24]CSD_CaKy!$D53</f>
        <v>0</v>
      </c>
      <c r="T53" s="384">
        <f>[25]CSD_CaKy!$D53</f>
        <v>0</v>
      </c>
      <c r="U53" s="384">
        <f>[26]CSD_CaKy!$D53</f>
        <v>0</v>
      </c>
      <c r="V53" s="384">
        <f>[2]CSD_CaKy!$D53</f>
        <v>0</v>
      </c>
      <c r="W53" s="384">
        <f>[3]CSD_CaKy!$D53</f>
        <v>0</v>
      </c>
      <c r="X53" s="384">
        <f>[4]CSD_CaKy!$D53</f>
        <v>0</v>
      </c>
      <c r="Y53" s="384">
        <f>[5]CSD_CaKy!$D53</f>
        <v>0</v>
      </c>
      <c r="Z53" s="384">
        <f>[6]CSD_CaKy!$D53</f>
        <v>0</v>
      </c>
      <c r="AA53" s="384">
        <f>[7]CSD_CaKy!$D53</f>
        <v>0</v>
      </c>
      <c r="AB53" s="384">
        <f>[8]CSD_CaKy!$D53</f>
        <v>0</v>
      </c>
      <c r="AC53" s="384">
        <f>[9]CSD_CaKy!$D53</f>
        <v>0</v>
      </c>
    </row>
    <row r="54" spans="1:29" ht="15.6" x14ac:dyDescent="0.25">
      <c r="A54" s="59" t="s">
        <v>157</v>
      </c>
      <c r="B54" s="32" t="s">
        <v>158</v>
      </c>
      <c r="C54" s="59" t="s">
        <v>159</v>
      </c>
      <c r="D54" s="336">
        <f t="shared" si="0"/>
        <v>0</v>
      </c>
      <c r="E54" s="337">
        <f>[10]CSD_CaKy!$D54</f>
        <v>0</v>
      </c>
      <c r="F54" s="336">
        <f>[11]CSD_CaKy!$D54</f>
        <v>0</v>
      </c>
      <c r="G54" s="337">
        <f>[12]CSD_CaKy!$D54</f>
        <v>0</v>
      </c>
      <c r="H54" s="384">
        <f>[13]CSD_CaKy!$D54</f>
        <v>0</v>
      </c>
      <c r="I54" s="384">
        <f>[14]CSD_CaKy!$D54</f>
        <v>0</v>
      </c>
      <c r="J54" s="384">
        <f>[15]CSD_CaKy!$D54</f>
        <v>0</v>
      </c>
      <c r="K54" s="384">
        <f>[16]CSD_CaKy!$D54</f>
        <v>0</v>
      </c>
      <c r="L54" s="384">
        <f>[17]CSD_CaKy!$D54</f>
        <v>0</v>
      </c>
      <c r="M54" s="384">
        <f>[18]CSD_CaKy!$D54</f>
        <v>0</v>
      </c>
      <c r="N54" s="384">
        <f>[19]CSD_CaKy!$D54</f>
        <v>0</v>
      </c>
      <c r="O54" s="384">
        <f>[20]CSD_CaKy!$D54</f>
        <v>0</v>
      </c>
      <c r="P54" s="384">
        <f>[21]CSD_CaKy!$D54</f>
        <v>0</v>
      </c>
      <c r="Q54" s="384">
        <f>[22]CSD_CaKy!$D54</f>
        <v>0</v>
      </c>
      <c r="R54" s="384">
        <f>[23]CSD_CaKy!$D54</f>
        <v>0</v>
      </c>
      <c r="S54" s="384">
        <f>[24]CSD_CaKy!$D54</f>
        <v>0</v>
      </c>
      <c r="T54" s="384">
        <f>[25]CSD_CaKy!$D54</f>
        <v>0</v>
      </c>
      <c r="U54" s="384">
        <f>[26]CSD_CaKy!$D54</f>
        <v>0</v>
      </c>
      <c r="V54" s="384">
        <f>[2]CSD_CaKy!$D54</f>
        <v>0</v>
      </c>
      <c r="W54" s="384">
        <f>[3]CSD_CaKy!$D54</f>
        <v>0</v>
      </c>
      <c r="X54" s="384">
        <f>[4]CSD_CaKy!$D54</f>
        <v>0</v>
      </c>
      <c r="Y54" s="384">
        <f>[5]CSD_CaKy!$D54</f>
        <v>0</v>
      </c>
      <c r="Z54" s="384">
        <f>[6]CSD_CaKy!$D54</f>
        <v>0</v>
      </c>
      <c r="AA54" s="384">
        <f>[7]CSD_CaKy!$D54</f>
        <v>0</v>
      </c>
      <c r="AB54" s="384">
        <f>[8]CSD_CaKy!$D54</f>
        <v>0</v>
      </c>
      <c r="AC54" s="384">
        <f>[9]CSD_CaKy!$D54</f>
        <v>0</v>
      </c>
    </row>
    <row r="55" spans="1:29" ht="15.6" x14ac:dyDescent="0.25">
      <c r="A55" s="59" t="s">
        <v>160</v>
      </c>
      <c r="B55" s="32" t="s">
        <v>161</v>
      </c>
      <c r="C55" s="59" t="s">
        <v>162</v>
      </c>
      <c r="D55" s="336">
        <f t="shared" si="0"/>
        <v>0</v>
      </c>
      <c r="E55" s="337">
        <f>[10]CSD_CaKy!$D55</f>
        <v>0</v>
      </c>
      <c r="F55" s="336">
        <f>[11]CSD_CaKy!$D55</f>
        <v>0</v>
      </c>
      <c r="G55" s="337">
        <f>[12]CSD_CaKy!$D55</f>
        <v>0</v>
      </c>
      <c r="H55" s="384">
        <f>[13]CSD_CaKy!$D55</f>
        <v>0</v>
      </c>
      <c r="I55" s="384">
        <f>[14]CSD_CaKy!$D55</f>
        <v>0</v>
      </c>
      <c r="J55" s="384">
        <f>[15]CSD_CaKy!$D55</f>
        <v>0</v>
      </c>
      <c r="K55" s="384">
        <f>[16]CSD_CaKy!$D55</f>
        <v>0</v>
      </c>
      <c r="L55" s="384">
        <f>[17]CSD_CaKy!$D55</f>
        <v>0</v>
      </c>
      <c r="M55" s="384">
        <f>[18]CSD_CaKy!$D55</f>
        <v>0</v>
      </c>
      <c r="N55" s="384">
        <f>[19]CSD_CaKy!$D55</f>
        <v>0</v>
      </c>
      <c r="O55" s="384">
        <f>[20]CSD_CaKy!$D55</f>
        <v>0</v>
      </c>
      <c r="P55" s="384">
        <f>[21]CSD_CaKy!$D55</f>
        <v>0</v>
      </c>
      <c r="Q55" s="384">
        <f>[22]CSD_CaKy!$D55</f>
        <v>0</v>
      </c>
      <c r="R55" s="384">
        <f>[23]CSD_CaKy!$D55</f>
        <v>0</v>
      </c>
      <c r="S55" s="384">
        <f>[24]CSD_CaKy!$D55</f>
        <v>0</v>
      </c>
      <c r="T55" s="384">
        <f>[25]CSD_CaKy!$D55</f>
        <v>0</v>
      </c>
      <c r="U55" s="384">
        <f>[26]CSD_CaKy!$D55</f>
        <v>0</v>
      </c>
      <c r="V55" s="384">
        <f>[2]CSD_CaKy!$D55</f>
        <v>0</v>
      </c>
      <c r="W55" s="384">
        <f>[3]CSD_CaKy!$D55</f>
        <v>0</v>
      </c>
      <c r="X55" s="384">
        <f>[4]CSD_CaKy!$D55</f>
        <v>0</v>
      </c>
      <c r="Y55" s="384">
        <f>[5]CSD_CaKy!$D55</f>
        <v>0</v>
      </c>
      <c r="Z55" s="384">
        <f>[6]CSD_CaKy!$D55</f>
        <v>0</v>
      </c>
      <c r="AA55" s="384">
        <f>[7]CSD_CaKy!$D55</f>
        <v>0</v>
      </c>
      <c r="AB55" s="384">
        <f>[8]CSD_CaKy!$D55</f>
        <v>0</v>
      </c>
      <c r="AC55" s="384">
        <f>[9]CSD_CaKy!$D55</f>
        <v>0</v>
      </c>
    </row>
    <row r="56" spans="1:29" ht="15.6" x14ac:dyDescent="0.25">
      <c r="A56" s="59" t="s">
        <v>163</v>
      </c>
      <c r="B56" s="32" t="s">
        <v>164</v>
      </c>
      <c r="C56" s="59" t="s">
        <v>165</v>
      </c>
      <c r="D56" s="336">
        <f t="shared" si="0"/>
        <v>0</v>
      </c>
      <c r="E56" s="337">
        <f>[10]CSD_CaKy!$D56</f>
        <v>0</v>
      </c>
      <c r="F56" s="336">
        <f>[11]CSD_CaKy!$D56</f>
        <v>0</v>
      </c>
      <c r="G56" s="337">
        <f>[12]CSD_CaKy!$D56</f>
        <v>0</v>
      </c>
      <c r="H56" s="384">
        <f>[13]CSD_CaKy!$D56</f>
        <v>0</v>
      </c>
      <c r="I56" s="384">
        <f>[14]CSD_CaKy!$D56</f>
        <v>0</v>
      </c>
      <c r="J56" s="384">
        <f>[15]CSD_CaKy!$D56</f>
        <v>0</v>
      </c>
      <c r="K56" s="384">
        <f>[16]CSD_CaKy!$D56</f>
        <v>0</v>
      </c>
      <c r="L56" s="384">
        <f>[17]CSD_CaKy!$D56</f>
        <v>0</v>
      </c>
      <c r="M56" s="384">
        <f>[18]CSD_CaKy!$D56</f>
        <v>0</v>
      </c>
      <c r="N56" s="384">
        <f>[19]CSD_CaKy!$D56</f>
        <v>0</v>
      </c>
      <c r="O56" s="384">
        <f>[20]CSD_CaKy!$D56</f>
        <v>0</v>
      </c>
      <c r="P56" s="384">
        <f>[21]CSD_CaKy!$D56</f>
        <v>0</v>
      </c>
      <c r="Q56" s="384">
        <f>[22]CSD_CaKy!$D56</f>
        <v>0</v>
      </c>
      <c r="R56" s="384">
        <f>[23]CSD_CaKy!$D56</f>
        <v>0</v>
      </c>
      <c r="S56" s="384">
        <f>[24]CSD_CaKy!$D56</f>
        <v>0</v>
      </c>
      <c r="T56" s="384">
        <f>[25]CSD_CaKy!$D56</f>
        <v>0</v>
      </c>
      <c r="U56" s="384">
        <f>[26]CSD_CaKy!$D56</f>
        <v>0</v>
      </c>
      <c r="V56" s="384">
        <f>[2]CSD_CaKy!$D56</f>
        <v>0</v>
      </c>
      <c r="W56" s="384">
        <f>[3]CSD_CaKy!$D56</f>
        <v>0</v>
      </c>
      <c r="X56" s="384">
        <f>[4]CSD_CaKy!$D56</f>
        <v>0</v>
      </c>
      <c r="Y56" s="384">
        <f>[5]CSD_CaKy!$D56</f>
        <v>0</v>
      </c>
      <c r="Z56" s="384">
        <f>[6]CSD_CaKy!$D56</f>
        <v>0</v>
      </c>
      <c r="AA56" s="384">
        <f>[7]CSD_CaKy!$D56</f>
        <v>0</v>
      </c>
      <c r="AB56" s="384">
        <f>[8]CSD_CaKy!$D56</f>
        <v>0</v>
      </c>
      <c r="AC56" s="384">
        <f>[9]CSD_CaKy!$D56</f>
        <v>0</v>
      </c>
    </row>
    <row r="57" spans="1:29" ht="15.6" x14ac:dyDescent="0.25">
      <c r="A57" s="59" t="s">
        <v>166</v>
      </c>
      <c r="B57" s="32" t="s">
        <v>167</v>
      </c>
      <c r="C57" s="59" t="s">
        <v>168</v>
      </c>
      <c r="D57" s="336">
        <f t="shared" si="0"/>
        <v>0</v>
      </c>
      <c r="E57" s="337">
        <f>[10]CSD_CaKy!$D57</f>
        <v>0</v>
      </c>
      <c r="F57" s="336">
        <f>[11]CSD_CaKy!$D57</f>
        <v>0</v>
      </c>
      <c r="G57" s="337">
        <f>[12]CSD_CaKy!$D57</f>
        <v>0</v>
      </c>
      <c r="H57" s="384">
        <f>[13]CSD_CaKy!$D57</f>
        <v>0</v>
      </c>
      <c r="I57" s="384">
        <f>[14]CSD_CaKy!$D57</f>
        <v>0</v>
      </c>
      <c r="J57" s="384">
        <f>[15]CSD_CaKy!$D57</f>
        <v>0</v>
      </c>
      <c r="K57" s="384">
        <f>[16]CSD_CaKy!$D57</f>
        <v>0</v>
      </c>
      <c r="L57" s="384">
        <f>[17]CSD_CaKy!$D57</f>
        <v>0</v>
      </c>
      <c r="M57" s="384">
        <f>[18]CSD_CaKy!$D57</f>
        <v>0</v>
      </c>
      <c r="N57" s="384">
        <f>[19]CSD_CaKy!$D57</f>
        <v>0</v>
      </c>
      <c r="O57" s="384">
        <f>[20]CSD_CaKy!$D57</f>
        <v>0</v>
      </c>
      <c r="P57" s="384">
        <f>[21]CSD_CaKy!$D57</f>
        <v>0</v>
      </c>
      <c r="Q57" s="384">
        <f>[22]CSD_CaKy!$D57</f>
        <v>0</v>
      </c>
      <c r="R57" s="384">
        <f>[23]CSD_CaKy!$D57</f>
        <v>0</v>
      </c>
      <c r="S57" s="384">
        <f>[24]CSD_CaKy!$D57</f>
        <v>0</v>
      </c>
      <c r="T57" s="384">
        <f>[25]CSD_CaKy!$D57</f>
        <v>0</v>
      </c>
      <c r="U57" s="384">
        <f>[26]CSD_CaKy!$D57</f>
        <v>0</v>
      </c>
      <c r="V57" s="384">
        <f>[2]CSD_CaKy!$D57</f>
        <v>0</v>
      </c>
      <c r="W57" s="384">
        <f>[3]CSD_CaKy!$D57</f>
        <v>0</v>
      </c>
      <c r="X57" s="384">
        <f>[4]CSD_CaKy!$D57</f>
        <v>0</v>
      </c>
      <c r="Y57" s="384">
        <f>[5]CSD_CaKy!$D57</f>
        <v>0</v>
      </c>
      <c r="Z57" s="384">
        <f>[6]CSD_CaKy!$D57</f>
        <v>0</v>
      </c>
      <c r="AA57" s="384">
        <f>[7]CSD_CaKy!$D57</f>
        <v>0</v>
      </c>
      <c r="AB57" s="384">
        <f>[8]CSD_CaKy!$D57</f>
        <v>0</v>
      </c>
      <c r="AC57" s="384">
        <f>[9]CSD_CaKy!$D57</f>
        <v>0</v>
      </c>
    </row>
    <row r="58" spans="1:29" ht="15.6" x14ac:dyDescent="0.25">
      <c r="A58" s="59" t="s">
        <v>169</v>
      </c>
      <c r="B58" s="32" t="s">
        <v>170</v>
      </c>
      <c r="C58" s="59" t="s">
        <v>171</v>
      </c>
      <c r="D58" s="336">
        <f t="shared" si="0"/>
        <v>0</v>
      </c>
      <c r="E58" s="337">
        <f>[10]CSD_CaKy!$D58</f>
        <v>0</v>
      </c>
      <c r="F58" s="336">
        <f>[11]CSD_CaKy!$D58</f>
        <v>0</v>
      </c>
      <c r="G58" s="337">
        <f>[12]CSD_CaKy!$D58</f>
        <v>0</v>
      </c>
      <c r="H58" s="384">
        <f>[13]CSD_CaKy!$D58</f>
        <v>0</v>
      </c>
      <c r="I58" s="384">
        <f>[14]CSD_CaKy!$D58</f>
        <v>0</v>
      </c>
      <c r="J58" s="384">
        <f>[15]CSD_CaKy!$D58</f>
        <v>0</v>
      </c>
      <c r="K58" s="384">
        <f>[16]CSD_CaKy!$D58</f>
        <v>0</v>
      </c>
      <c r="L58" s="384">
        <f>[17]CSD_CaKy!$D58</f>
        <v>0</v>
      </c>
      <c r="M58" s="384">
        <f>[18]CSD_CaKy!$D58</f>
        <v>0</v>
      </c>
      <c r="N58" s="384">
        <f>[19]CSD_CaKy!$D58</f>
        <v>0</v>
      </c>
      <c r="O58" s="384">
        <f>[20]CSD_CaKy!$D58</f>
        <v>0</v>
      </c>
      <c r="P58" s="384">
        <f>[21]CSD_CaKy!$D58</f>
        <v>0</v>
      </c>
      <c r="Q58" s="384">
        <f>[22]CSD_CaKy!$D58</f>
        <v>0</v>
      </c>
      <c r="R58" s="384">
        <f>[23]CSD_CaKy!$D58</f>
        <v>0</v>
      </c>
      <c r="S58" s="384">
        <f>[24]CSD_CaKy!$D58</f>
        <v>0</v>
      </c>
      <c r="T58" s="384">
        <f>[25]CSD_CaKy!$D58</f>
        <v>0</v>
      </c>
      <c r="U58" s="384">
        <f>[26]CSD_CaKy!$D58</f>
        <v>0</v>
      </c>
      <c r="V58" s="384">
        <f>[2]CSD_CaKy!$D58</f>
        <v>0</v>
      </c>
      <c r="W58" s="384">
        <f>[3]CSD_CaKy!$D58</f>
        <v>0</v>
      </c>
      <c r="X58" s="384">
        <f>[4]CSD_CaKy!$D58</f>
        <v>0</v>
      </c>
      <c r="Y58" s="384">
        <f>[5]CSD_CaKy!$D58</f>
        <v>0</v>
      </c>
      <c r="Z58" s="384">
        <f>[6]CSD_CaKy!$D58</f>
        <v>0</v>
      </c>
      <c r="AA58" s="384">
        <f>[7]CSD_CaKy!$D58</f>
        <v>0</v>
      </c>
      <c r="AB58" s="384">
        <f>[8]CSD_CaKy!$D58</f>
        <v>0</v>
      </c>
      <c r="AC58" s="384">
        <f>[9]CSD_CaKy!$D58</f>
        <v>0</v>
      </c>
    </row>
    <row r="59" spans="1:29" ht="31.2" x14ac:dyDescent="0.25">
      <c r="A59" s="59" t="s">
        <v>172</v>
      </c>
      <c r="B59" s="32" t="s">
        <v>173</v>
      </c>
      <c r="C59" s="59" t="s">
        <v>174</v>
      </c>
      <c r="D59" s="336">
        <f t="shared" si="0"/>
        <v>0</v>
      </c>
      <c r="E59" s="337">
        <f>[10]CSD_CaKy!$D59</f>
        <v>0</v>
      </c>
      <c r="F59" s="336">
        <f>[11]CSD_CaKy!$D59</f>
        <v>0</v>
      </c>
      <c r="G59" s="337">
        <f>[12]CSD_CaKy!$D59</f>
        <v>0</v>
      </c>
      <c r="H59" s="384">
        <f>[13]CSD_CaKy!$D59</f>
        <v>0</v>
      </c>
      <c r="I59" s="384">
        <f>[14]CSD_CaKy!$D59</f>
        <v>0</v>
      </c>
      <c r="J59" s="384">
        <f>[15]CSD_CaKy!$D59</f>
        <v>0</v>
      </c>
      <c r="K59" s="384">
        <f>[16]CSD_CaKy!$D59</f>
        <v>0</v>
      </c>
      <c r="L59" s="384">
        <f>[17]CSD_CaKy!$D59</f>
        <v>0</v>
      </c>
      <c r="M59" s="384">
        <f>[18]CSD_CaKy!$D59</f>
        <v>0</v>
      </c>
      <c r="N59" s="384">
        <f>[19]CSD_CaKy!$D59</f>
        <v>0</v>
      </c>
      <c r="O59" s="384">
        <f>[20]CSD_CaKy!$D59</f>
        <v>0</v>
      </c>
      <c r="P59" s="384">
        <f>[21]CSD_CaKy!$D59</f>
        <v>0</v>
      </c>
      <c r="Q59" s="384">
        <f>[22]CSD_CaKy!$D59</f>
        <v>0</v>
      </c>
      <c r="R59" s="384">
        <f>[23]CSD_CaKy!$D59</f>
        <v>0</v>
      </c>
      <c r="S59" s="384">
        <f>[24]CSD_CaKy!$D59</f>
        <v>0</v>
      </c>
      <c r="T59" s="384">
        <f>[25]CSD_CaKy!$D59</f>
        <v>0</v>
      </c>
      <c r="U59" s="384">
        <f>[26]CSD_CaKy!$D59</f>
        <v>0</v>
      </c>
      <c r="V59" s="384">
        <f>[2]CSD_CaKy!$D59</f>
        <v>0</v>
      </c>
      <c r="W59" s="384">
        <f>[3]CSD_CaKy!$D59</f>
        <v>0</v>
      </c>
      <c r="X59" s="384">
        <f>[4]CSD_CaKy!$D59</f>
        <v>0</v>
      </c>
      <c r="Y59" s="384">
        <f>[5]CSD_CaKy!$D59</f>
        <v>0</v>
      </c>
      <c r="Z59" s="384">
        <f>[6]CSD_CaKy!$D59</f>
        <v>0</v>
      </c>
      <c r="AA59" s="384">
        <f>[7]CSD_CaKy!$D59</f>
        <v>0</v>
      </c>
      <c r="AB59" s="384">
        <f>[8]CSD_CaKy!$D59</f>
        <v>0</v>
      </c>
      <c r="AC59" s="384">
        <f>[9]CSD_CaKy!$D59</f>
        <v>0</v>
      </c>
    </row>
    <row r="60" spans="1:29" ht="15.6" x14ac:dyDescent="0.25">
      <c r="A60" s="59" t="s">
        <v>175</v>
      </c>
      <c r="B60" s="32" t="s">
        <v>176</v>
      </c>
      <c r="C60" s="59" t="s">
        <v>177</v>
      </c>
      <c r="D60" s="336">
        <f t="shared" si="0"/>
        <v>0</v>
      </c>
      <c r="E60" s="337">
        <f>[10]CSD_CaKy!$D60</f>
        <v>0</v>
      </c>
      <c r="F60" s="336">
        <f>[11]CSD_CaKy!$D60</f>
        <v>0</v>
      </c>
      <c r="G60" s="337">
        <f>[12]CSD_CaKy!$D60</f>
        <v>0</v>
      </c>
      <c r="H60" s="384">
        <f>[13]CSD_CaKy!$D60</f>
        <v>0</v>
      </c>
      <c r="I60" s="384">
        <f>[14]CSD_CaKy!$D60</f>
        <v>0</v>
      </c>
      <c r="J60" s="384">
        <f>[15]CSD_CaKy!$D60</f>
        <v>0</v>
      </c>
      <c r="K60" s="384">
        <f>[16]CSD_CaKy!$D60</f>
        <v>0</v>
      </c>
      <c r="L60" s="384">
        <f>[17]CSD_CaKy!$D60</f>
        <v>0</v>
      </c>
      <c r="M60" s="384">
        <f>[18]CSD_CaKy!$D60</f>
        <v>0</v>
      </c>
      <c r="N60" s="384">
        <f>[19]CSD_CaKy!$D60</f>
        <v>0</v>
      </c>
      <c r="O60" s="384">
        <f>[20]CSD_CaKy!$D60</f>
        <v>0</v>
      </c>
      <c r="P60" s="384">
        <f>[21]CSD_CaKy!$D60</f>
        <v>0</v>
      </c>
      <c r="Q60" s="384">
        <f>[22]CSD_CaKy!$D60</f>
        <v>0</v>
      </c>
      <c r="R60" s="384">
        <f>[23]CSD_CaKy!$D60</f>
        <v>0</v>
      </c>
      <c r="S60" s="384">
        <f>[24]CSD_CaKy!$D60</f>
        <v>0</v>
      </c>
      <c r="T60" s="384">
        <f>[25]CSD_CaKy!$D60</f>
        <v>0</v>
      </c>
      <c r="U60" s="384">
        <f>[26]CSD_CaKy!$D60</f>
        <v>0</v>
      </c>
      <c r="V60" s="384">
        <f>[2]CSD_CaKy!$D60</f>
        <v>0</v>
      </c>
      <c r="W60" s="384">
        <f>[3]CSD_CaKy!$D60</f>
        <v>0</v>
      </c>
      <c r="X60" s="384">
        <f>[4]CSD_CaKy!$D60</f>
        <v>0</v>
      </c>
      <c r="Y60" s="384">
        <f>[5]CSD_CaKy!$D60</f>
        <v>0</v>
      </c>
      <c r="Z60" s="384">
        <f>[6]CSD_CaKy!$D60</f>
        <v>0</v>
      </c>
      <c r="AA60" s="384">
        <f>[7]CSD_CaKy!$D60</f>
        <v>0</v>
      </c>
      <c r="AB60" s="384">
        <f>[8]CSD_CaKy!$D60</f>
        <v>0</v>
      </c>
      <c r="AC60" s="384">
        <f>[9]CSD_CaKy!$D60</f>
        <v>0</v>
      </c>
    </row>
    <row r="61" spans="1:29" ht="15.6" x14ac:dyDescent="0.25">
      <c r="A61" s="59" t="s">
        <v>178</v>
      </c>
      <c r="B61" s="32" t="s">
        <v>179</v>
      </c>
      <c r="C61" s="59" t="s">
        <v>180</v>
      </c>
      <c r="D61" s="336">
        <f t="shared" si="0"/>
        <v>0</v>
      </c>
      <c r="E61" s="337">
        <f>[10]CSD_CaKy!$D61</f>
        <v>0</v>
      </c>
      <c r="F61" s="336">
        <f>[11]CSD_CaKy!$D61</f>
        <v>0</v>
      </c>
      <c r="G61" s="337">
        <f>[12]CSD_CaKy!$D61</f>
        <v>0</v>
      </c>
      <c r="H61" s="384">
        <f>[13]CSD_CaKy!$D61</f>
        <v>0</v>
      </c>
      <c r="I61" s="384">
        <f>[14]CSD_CaKy!$D61</f>
        <v>0</v>
      </c>
      <c r="J61" s="384">
        <f>[15]CSD_CaKy!$D61</f>
        <v>0</v>
      </c>
      <c r="K61" s="384">
        <f>[16]CSD_CaKy!$D61</f>
        <v>0</v>
      </c>
      <c r="L61" s="384">
        <f>[17]CSD_CaKy!$D61</f>
        <v>0</v>
      </c>
      <c r="M61" s="384">
        <f>[18]CSD_CaKy!$D61</f>
        <v>0</v>
      </c>
      <c r="N61" s="384">
        <f>[19]CSD_CaKy!$D61</f>
        <v>0</v>
      </c>
      <c r="O61" s="384">
        <f>[20]CSD_CaKy!$D61</f>
        <v>0</v>
      </c>
      <c r="P61" s="384">
        <f>[21]CSD_CaKy!$D61</f>
        <v>0</v>
      </c>
      <c r="Q61" s="384">
        <f>[22]CSD_CaKy!$D61</f>
        <v>0</v>
      </c>
      <c r="R61" s="384">
        <f>[23]CSD_CaKy!$D61</f>
        <v>0</v>
      </c>
      <c r="S61" s="384">
        <f>[24]CSD_CaKy!$D61</f>
        <v>0</v>
      </c>
      <c r="T61" s="384">
        <f>[25]CSD_CaKy!$D61</f>
        <v>0</v>
      </c>
      <c r="U61" s="384">
        <f>[26]CSD_CaKy!$D61</f>
        <v>0</v>
      </c>
      <c r="V61" s="384">
        <f>[2]CSD_CaKy!$D61</f>
        <v>0</v>
      </c>
      <c r="W61" s="384">
        <f>[3]CSD_CaKy!$D61</f>
        <v>0</v>
      </c>
      <c r="X61" s="384">
        <f>[4]CSD_CaKy!$D61</f>
        <v>0</v>
      </c>
      <c r="Y61" s="384">
        <f>[5]CSD_CaKy!$D61</f>
        <v>0</v>
      </c>
      <c r="Z61" s="384">
        <f>[6]CSD_CaKy!$D61</f>
        <v>0</v>
      </c>
      <c r="AA61" s="384">
        <f>[7]CSD_CaKy!$D61</f>
        <v>0</v>
      </c>
      <c r="AB61" s="384">
        <f>[8]CSD_CaKy!$D61</f>
        <v>0</v>
      </c>
      <c r="AC61" s="384">
        <f>[9]CSD_CaKy!$D61</f>
        <v>0</v>
      </c>
    </row>
    <row r="62" spans="1:29" ht="15.6" x14ac:dyDescent="0.25">
      <c r="A62" s="59" t="s">
        <v>181</v>
      </c>
      <c r="B62" s="32" t="s">
        <v>182</v>
      </c>
      <c r="C62" s="59" t="s">
        <v>183</v>
      </c>
      <c r="D62" s="336">
        <f t="shared" si="0"/>
        <v>0</v>
      </c>
      <c r="E62" s="337">
        <f>[10]CSD_CaKy!$D62</f>
        <v>0</v>
      </c>
      <c r="F62" s="336">
        <f>[11]CSD_CaKy!$D62</f>
        <v>0</v>
      </c>
      <c r="G62" s="337">
        <f>[12]CSD_CaKy!$D62</f>
        <v>0</v>
      </c>
      <c r="H62" s="384">
        <f>[13]CSD_CaKy!$D62</f>
        <v>0</v>
      </c>
      <c r="I62" s="384">
        <f>[14]CSD_CaKy!$D62</f>
        <v>0</v>
      </c>
      <c r="J62" s="384">
        <f>[15]CSD_CaKy!$D62</f>
        <v>0</v>
      </c>
      <c r="K62" s="384">
        <f>[16]CSD_CaKy!$D62</f>
        <v>0</v>
      </c>
      <c r="L62" s="384">
        <f>[17]CSD_CaKy!$D62</f>
        <v>0</v>
      </c>
      <c r="M62" s="384">
        <f>[18]CSD_CaKy!$D62</f>
        <v>0</v>
      </c>
      <c r="N62" s="384">
        <f>[19]CSD_CaKy!$D62</f>
        <v>0</v>
      </c>
      <c r="O62" s="384">
        <f>[20]CSD_CaKy!$D62</f>
        <v>0</v>
      </c>
      <c r="P62" s="384">
        <f>[21]CSD_CaKy!$D62</f>
        <v>0</v>
      </c>
      <c r="Q62" s="384">
        <f>[22]CSD_CaKy!$D62</f>
        <v>0</v>
      </c>
      <c r="R62" s="384">
        <f>[23]CSD_CaKy!$D62</f>
        <v>0</v>
      </c>
      <c r="S62" s="384">
        <f>[24]CSD_CaKy!$D62</f>
        <v>0</v>
      </c>
      <c r="T62" s="384">
        <f>[25]CSD_CaKy!$D62</f>
        <v>0</v>
      </c>
      <c r="U62" s="384">
        <f>[26]CSD_CaKy!$D62</f>
        <v>0</v>
      </c>
      <c r="V62" s="384">
        <f>[2]CSD_CaKy!$D62</f>
        <v>0</v>
      </c>
      <c r="W62" s="384">
        <f>[3]CSD_CaKy!$D62</f>
        <v>0</v>
      </c>
      <c r="X62" s="384">
        <f>[4]CSD_CaKy!$D62</f>
        <v>0</v>
      </c>
      <c r="Y62" s="384">
        <f>[5]CSD_CaKy!$D62</f>
        <v>0</v>
      </c>
      <c r="Z62" s="384">
        <f>[6]CSD_CaKy!$D62</f>
        <v>0</v>
      </c>
      <c r="AA62" s="384">
        <f>[7]CSD_CaKy!$D62</f>
        <v>0</v>
      </c>
      <c r="AB62" s="384">
        <f>[8]CSD_CaKy!$D62</f>
        <v>0</v>
      </c>
      <c r="AC62" s="384">
        <f>[9]CSD_CaKy!$D62</f>
        <v>0</v>
      </c>
    </row>
    <row r="63" spans="1:29" ht="15.6" x14ac:dyDescent="0.25">
      <c r="A63" s="59" t="s">
        <v>184</v>
      </c>
      <c r="B63" s="32" t="s">
        <v>185</v>
      </c>
      <c r="C63" s="59" t="s">
        <v>186</v>
      </c>
      <c r="D63" s="336">
        <f t="shared" si="0"/>
        <v>0</v>
      </c>
      <c r="E63" s="337">
        <f>[10]CSD_CaKy!$D63</f>
        <v>0</v>
      </c>
      <c r="F63" s="336">
        <f>[11]CSD_CaKy!$D63</f>
        <v>0</v>
      </c>
      <c r="G63" s="337">
        <f>[12]CSD_CaKy!$D63</f>
        <v>0</v>
      </c>
      <c r="H63" s="384">
        <f>[13]CSD_CaKy!$D63</f>
        <v>0</v>
      </c>
      <c r="I63" s="384">
        <f>[14]CSD_CaKy!$D63</f>
        <v>0</v>
      </c>
      <c r="J63" s="384">
        <f>[15]CSD_CaKy!$D63</f>
        <v>0</v>
      </c>
      <c r="K63" s="384">
        <f>[16]CSD_CaKy!$D63</f>
        <v>0</v>
      </c>
      <c r="L63" s="384">
        <f>[17]CSD_CaKy!$D63</f>
        <v>0</v>
      </c>
      <c r="M63" s="384">
        <f>[18]CSD_CaKy!$D63</f>
        <v>0</v>
      </c>
      <c r="N63" s="384">
        <f>[19]CSD_CaKy!$D63</f>
        <v>0</v>
      </c>
      <c r="O63" s="384">
        <f>[20]CSD_CaKy!$D63</f>
        <v>0</v>
      </c>
      <c r="P63" s="384">
        <f>[21]CSD_CaKy!$D63</f>
        <v>0</v>
      </c>
      <c r="Q63" s="384">
        <f>[22]CSD_CaKy!$D63</f>
        <v>0</v>
      </c>
      <c r="R63" s="384">
        <f>[23]CSD_CaKy!$D63</f>
        <v>0</v>
      </c>
      <c r="S63" s="384">
        <f>[24]CSD_CaKy!$D63</f>
        <v>0</v>
      </c>
      <c r="T63" s="384">
        <f>[25]CSD_CaKy!$D63</f>
        <v>0</v>
      </c>
      <c r="U63" s="384">
        <f>[26]CSD_CaKy!$D63</f>
        <v>0</v>
      </c>
      <c r="V63" s="384">
        <f>[2]CSD_CaKy!$D63</f>
        <v>0</v>
      </c>
      <c r="W63" s="384">
        <f>[3]CSD_CaKy!$D63</f>
        <v>0</v>
      </c>
      <c r="X63" s="384">
        <f>[4]CSD_CaKy!$D63</f>
        <v>0</v>
      </c>
      <c r="Y63" s="384">
        <f>[5]CSD_CaKy!$D63</f>
        <v>0</v>
      </c>
      <c r="Z63" s="384">
        <f>[6]CSD_CaKy!$D63</f>
        <v>0</v>
      </c>
      <c r="AA63" s="384">
        <f>[7]CSD_CaKy!$D63</f>
        <v>0</v>
      </c>
      <c r="AB63" s="384">
        <f>[8]CSD_CaKy!$D63</f>
        <v>0</v>
      </c>
      <c r="AC63" s="384">
        <f>[9]CSD_CaKy!$D63</f>
        <v>0</v>
      </c>
    </row>
    <row r="64" spans="1:29" s="385" customFormat="1" ht="16.2" x14ac:dyDescent="0.35">
      <c r="B64" s="386"/>
      <c r="C64" s="387"/>
      <c r="D64" s="386"/>
      <c r="E64" s="386"/>
      <c r="F64" s="386"/>
      <c r="G64" s="386"/>
    </row>
    <row r="65" spans="2:7" ht="15.6" x14ac:dyDescent="0.3">
      <c r="B65" s="50"/>
      <c r="C65" s="51"/>
      <c r="D65" s="50"/>
      <c r="E65" s="50"/>
      <c r="F65" s="50"/>
      <c r="G65" s="50"/>
    </row>
    <row r="66" spans="2:7" ht="18" customHeight="1" x14ac:dyDescent="0.25">
      <c r="B66" s="388"/>
      <c r="C66" s="388"/>
      <c r="D66" s="388"/>
      <c r="E66" s="388"/>
      <c r="F66" s="388"/>
      <c r="G66" s="388"/>
    </row>
  </sheetData>
  <mergeCells count="8">
    <mergeCell ref="A1:B1"/>
    <mergeCell ref="A2:AC2"/>
    <mergeCell ref="A4:A5"/>
    <mergeCell ref="B4:B5"/>
    <mergeCell ref="C4:C5"/>
    <mergeCell ref="D4:D5"/>
    <mergeCell ref="E4:U4"/>
    <mergeCell ref="A3:U3"/>
  </mergeCells>
  <pageMargins left="0.31" right="0.28000000000000003" top="0.27" bottom="0.2" header="0.2" footer="0.2"/>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topLeftCell="A13" workbookViewId="0">
      <selection activeCell="Z14" sqref="Z14"/>
    </sheetView>
  </sheetViews>
  <sheetFormatPr defaultColWidth="7.88671875" defaultRowHeight="13.2" x14ac:dyDescent="0.25"/>
  <cols>
    <col min="1" max="1" width="7.6640625" style="1" customWidth="1"/>
    <col min="2" max="2" width="81.33203125" style="1" customWidth="1"/>
    <col min="3" max="3" width="7.109375" style="60" customWidth="1"/>
    <col min="4" max="4" width="13" style="1" customWidth="1"/>
    <col min="5" max="5" width="13.33203125" style="1" customWidth="1"/>
    <col min="6" max="6" width="13.6640625" style="1" customWidth="1"/>
    <col min="7" max="7" width="12.5546875" style="1" customWidth="1"/>
    <col min="8" max="8" width="12.88671875" style="1" customWidth="1"/>
    <col min="9" max="9" width="14.21875" style="1" customWidth="1"/>
    <col min="10" max="10" width="11.21875" style="1" customWidth="1"/>
    <col min="11" max="11" width="14.6640625" style="1" customWidth="1"/>
    <col min="12" max="12" width="13.5546875" style="1" customWidth="1"/>
    <col min="13" max="13" width="14.6640625" style="1" customWidth="1"/>
    <col min="14" max="14" width="9.6640625" style="1" customWidth="1"/>
    <col min="15" max="15" width="12.109375" style="1" customWidth="1"/>
    <col min="16" max="16" width="13" style="1" customWidth="1"/>
    <col min="17" max="17" width="11.44140625" style="1" customWidth="1"/>
    <col min="18" max="18" width="11.33203125" style="1" customWidth="1"/>
    <col min="19" max="19" width="12.88671875" style="1" customWidth="1"/>
    <col min="20" max="20" width="13.109375" style="1" customWidth="1"/>
    <col min="21" max="21" width="11.109375" style="1" customWidth="1"/>
    <col min="22" max="241" width="7.88671875" style="1"/>
    <col min="242" max="242" width="5.33203125" style="1" customWidth="1"/>
    <col min="243" max="243" width="43.33203125" style="1" customWidth="1"/>
    <col min="244" max="244" width="7.109375" style="1" customWidth="1"/>
    <col min="245" max="245" width="13" style="1" customWidth="1"/>
    <col min="246" max="249" width="6.33203125" style="1" customWidth="1"/>
    <col min="250" max="497" width="7.88671875" style="1"/>
    <col min="498" max="498" width="5.33203125" style="1" customWidth="1"/>
    <col min="499" max="499" width="43.33203125" style="1" customWidth="1"/>
    <col min="500" max="500" width="7.109375" style="1" customWidth="1"/>
    <col min="501" max="501" width="13" style="1" customWidth="1"/>
    <col min="502" max="505" width="6.33203125" style="1" customWidth="1"/>
    <col min="506" max="753" width="7.88671875" style="1"/>
    <col min="754" max="754" width="5.33203125" style="1" customWidth="1"/>
    <col min="755" max="755" width="43.33203125" style="1" customWidth="1"/>
    <col min="756" max="756" width="7.109375" style="1" customWidth="1"/>
    <col min="757" max="757" width="13" style="1" customWidth="1"/>
    <col min="758" max="761" width="6.33203125" style="1" customWidth="1"/>
    <col min="762" max="1009" width="7.88671875" style="1"/>
    <col min="1010" max="1010" width="5.33203125" style="1" customWidth="1"/>
    <col min="1011" max="1011" width="43.33203125" style="1" customWidth="1"/>
    <col min="1012" max="1012" width="7.109375" style="1" customWidth="1"/>
    <col min="1013" max="1013" width="13" style="1" customWidth="1"/>
    <col min="1014" max="1017" width="6.33203125" style="1" customWidth="1"/>
    <col min="1018" max="1265" width="7.88671875" style="1"/>
    <col min="1266" max="1266" width="5.33203125" style="1" customWidth="1"/>
    <col min="1267" max="1267" width="43.33203125" style="1" customWidth="1"/>
    <col min="1268" max="1268" width="7.109375" style="1" customWidth="1"/>
    <col min="1269" max="1269" width="13" style="1" customWidth="1"/>
    <col min="1270" max="1273" width="6.33203125" style="1" customWidth="1"/>
    <col min="1274" max="1521" width="7.88671875" style="1"/>
    <col min="1522" max="1522" width="5.33203125" style="1" customWidth="1"/>
    <col min="1523" max="1523" width="43.33203125" style="1" customWidth="1"/>
    <col min="1524" max="1524" width="7.109375" style="1" customWidth="1"/>
    <col min="1525" max="1525" width="13" style="1" customWidth="1"/>
    <col min="1526" max="1529" width="6.33203125" style="1" customWidth="1"/>
    <col min="1530" max="1777" width="7.88671875" style="1"/>
    <col min="1778" max="1778" width="5.33203125" style="1" customWidth="1"/>
    <col min="1779" max="1779" width="43.33203125" style="1" customWidth="1"/>
    <col min="1780" max="1780" width="7.109375" style="1" customWidth="1"/>
    <col min="1781" max="1781" width="13" style="1" customWidth="1"/>
    <col min="1782" max="1785" width="6.33203125" style="1" customWidth="1"/>
    <col min="1786" max="2033" width="7.88671875" style="1"/>
    <col min="2034" max="2034" width="5.33203125" style="1" customWidth="1"/>
    <col min="2035" max="2035" width="43.33203125" style="1" customWidth="1"/>
    <col min="2036" max="2036" width="7.109375" style="1" customWidth="1"/>
    <col min="2037" max="2037" width="13" style="1" customWidth="1"/>
    <col min="2038" max="2041" width="6.33203125" style="1" customWidth="1"/>
    <col min="2042" max="2289" width="7.88671875" style="1"/>
    <col min="2290" max="2290" width="5.33203125" style="1" customWidth="1"/>
    <col min="2291" max="2291" width="43.33203125" style="1" customWidth="1"/>
    <col min="2292" max="2292" width="7.109375" style="1" customWidth="1"/>
    <col min="2293" max="2293" width="13" style="1" customWidth="1"/>
    <col min="2294" max="2297" width="6.33203125" style="1" customWidth="1"/>
    <col min="2298" max="2545" width="7.88671875" style="1"/>
    <col min="2546" max="2546" width="5.33203125" style="1" customWidth="1"/>
    <col min="2547" max="2547" width="43.33203125" style="1" customWidth="1"/>
    <col min="2548" max="2548" width="7.109375" style="1" customWidth="1"/>
    <col min="2549" max="2549" width="13" style="1" customWidth="1"/>
    <col min="2550" max="2553" width="6.33203125" style="1" customWidth="1"/>
    <col min="2554" max="2801" width="7.88671875" style="1"/>
    <col min="2802" max="2802" width="5.33203125" style="1" customWidth="1"/>
    <col min="2803" max="2803" width="43.33203125" style="1" customWidth="1"/>
    <col min="2804" max="2804" width="7.109375" style="1" customWidth="1"/>
    <col min="2805" max="2805" width="13" style="1" customWidth="1"/>
    <col min="2806" max="2809" width="6.33203125" style="1" customWidth="1"/>
    <col min="2810" max="3057" width="7.88671875" style="1"/>
    <col min="3058" max="3058" width="5.33203125" style="1" customWidth="1"/>
    <col min="3059" max="3059" width="43.33203125" style="1" customWidth="1"/>
    <col min="3060" max="3060" width="7.109375" style="1" customWidth="1"/>
    <col min="3061" max="3061" width="13" style="1" customWidth="1"/>
    <col min="3062" max="3065" width="6.33203125" style="1" customWidth="1"/>
    <col min="3066" max="3313" width="7.88671875" style="1"/>
    <col min="3314" max="3314" width="5.33203125" style="1" customWidth="1"/>
    <col min="3315" max="3315" width="43.33203125" style="1" customWidth="1"/>
    <col min="3316" max="3316" width="7.109375" style="1" customWidth="1"/>
    <col min="3317" max="3317" width="13" style="1" customWidth="1"/>
    <col min="3318" max="3321" width="6.33203125" style="1" customWidth="1"/>
    <col min="3322" max="3569" width="7.88671875" style="1"/>
    <col min="3570" max="3570" width="5.33203125" style="1" customWidth="1"/>
    <col min="3571" max="3571" width="43.33203125" style="1" customWidth="1"/>
    <col min="3572" max="3572" width="7.109375" style="1" customWidth="1"/>
    <col min="3573" max="3573" width="13" style="1" customWidth="1"/>
    <col min="3574" max="3577" width="6.33203125" style="1" customWidth="1"/>
    <col min="3578" max="3825" width="7.88671875" style="1"/>
    <col min="3826" max="3826" width="5.33203125" style="1" customWidth="1"/>
    <col min="3827" max="3827" width="43.33203125" style="1" customWidth="1"/>
    <col min="3828" max="3828" width="7.109375" style="1" customWidth="1"/>
    <col min="3829" max="3829" width="13" style="1" customWidth="1"/>
    <col min="3830" max="3833" width="6.33203125" style="1" customWidth="1"/>
    <col min="3834" max="4081" width="7.88671875" style="1"/>
    <col min="4082" max="4082" width="5.33203125" style="1" customWidth="1"/>
    <col min="4083" max="4083" width="43.33203125" style="1" customWidth="1"/>
    <col min="4084" max="4084" width="7.109375" style="1" customWidth="1"/>
    <col min="4085" max="4085" width="13" style="1" customWidth="1"/>
    <col min="4086" max="4089" width="6.33203125" style="1" customWidth="1"/>
    <col min="4090" max="4337" width="7.88671875" style="1"/>
    <col min="4338" max="4338" width="5.33203125" style="1" customWidth="1"/>
    <col min="4339" max="4339" width="43.33203125" style="1" customWidth="1"/>
    <col min="4340" max="4340" width="7.109375" style="1" customWidth="1"/>
    <col min="4341" max="4341" width="13" style="1" customWidth="1"/>
    <col min="4342" max="4345" width="6.33203125" style="1" customWidth="1"/>
    <col min="4346" max="4593" width="7.88671875" style="1"/>
    <col min="4594" max="4594" width="5.33203125" style="1" customWidth="1"/>
    <col min="4595" max="4595" width="43.33203125" style="1" customWidth="1"/>
    <col min="4596" max="4596" width="7.109375" style="1" customWidth="1"/>
    <col min="4597" max="4597" width="13" style="1" customWidth="1"/>
    <col min="4598" max="4601" width="6.33203125" style="1" customWidth="1"/>
    <col min="4602" max="4849" width="7.88671875" style="1"/>
    <col min="4850" max="4850" width="5.33203125" style="1" customWidth="1"/>
    <col min="4851" max="4851" width="43.33203125" style="1" customWidth="1"/>
    <col min="4852" max="4852" width="7.109375" style="1" customWidth="1"/>
    <col min="4853" max="4853" width="13" style="1" customWidth="1"/>
    <col min="4854" max="4857" width="6.33203125" style="1" customWidth="1"/>
    <col min="4858" max="5105" width="7.88671875" style="1"/>
    <col min="5106" max="5106" width="5.33203125" style="1" customWidth="1"/>
    <col min="5107" max="5107" width="43.33203125" style="1" customWidth="1"/>
    <col min="5108" max="5108" width="7.109375" style="1" customWidth="1"/>
    <col min="5109" max="5109" width="13" style="1" customWidth="1"/>
    <col min="5110" max="5113" width="6.33203125" style="1" customWidth="1"/>
    <col min="5114" max="5361" width="7.88671875" style="1"/>
    <col min="5362" max="5362" width="5.33203125" style="1" customWidth="1"/>
    <col min="5363" max="5363" width="43.33203125" style="1" customWidth="1"/>
    <col min="5364" max="5364" width="7.109375" style="1" customWidth="1"/>
    <col min="5365" max="5365" width="13" style="1" customWidth="1"/>
    <col min="5366" max="5369" width="6.33203125" style="1" customWidth="1"/>
    <col min="5370" max="5617" width="7.88671875" style="1"/>
    <col min="5618" max="5618" width="5.33203125" style="1" customWidth="1"/>
    <col min="5619" max="5619" width="43.33203125" style="1" customWidth="1"/>
    <col min="5620" max="5620" width="7.109375" style="1" customWidth="1"/>
    <col min="5621" max="5621" width="13" style="1" customWidth="1"/>
    <col min="5622" max="5625" width="6.33203125" style="1" customWidth="1"/>
    <col min="5626" max="5873" width="7.88671875" style="1"/>
    <col min="5874" max="5874" width="5.33203125" style="1" customWidth="1"/>
    <col min="5875" max="5875" width="43.33203125" style="1" customWidth="1"/>
    <col min="5876" max="5876" width="7.109375" style="1" customWidth="1"/>
    <col min="5877" max="5877" width="13" style="1" customWidth="1"/>
    <col min="5878" max="5881" width="6.33203125" style="1" customWidth="1"/>
    <col min="5882" max="6129" width="7.88671875" style="1"/>
    <col min="6130" max="6130" width="5.33203125" style="1" customWidth="1"/>
    <col min="6131" max="6131" width="43.33203125" style="1" customWidth="1"/>
    <col min="6132" max="6132" width="7.109375" style="1" customWidth="1"/>
    <col min="6133" max="6133" width="13" style="1" customWidth="1"/>
    <col min="6134" max="6137" width="6.33203125" style="1" customWidth="1"/>
    <col min="6138" max="6385" width="7.88671875" style="1"/>
    <col min="6386" max="6386" width="5.33203125" style="1" customWidth="1"/>
    <col min="6387" max="6387" width="43.33203125" style="1" customWidth="1"/>
    <col min="6388" max="6388" width="7.109375" style="1" customWidth="1"/>
    <col min="6389" max="6389" width="13" style="1" customWidth="1"/>
    <col min="6390" max="6393" width="6.33203125" style="1" customWidth="1"/>
    <col min="6394" max="6641" width="7.88671875" style="1"/>
    <col min="6642" max="6642" width="5.33203125" style="1" customWidth="1"/>
    <col min="6643" max="6643" width="43.33203125" style="1" customWidth="1"/>
    <col min="6644" max="6644" width="7.109375" style="1" customWidth="1"/>
    <col min="6645" max="6645" width="13" style="1" customWidth="1"/>
    <col min="6646" max="6649" width="6.33203125" style="1" customWidth="1"/>
    <col min="6650" max="6897" width="7.88671875" style="1"/>
    <col min="6898" max="6898" width="5.33203125" style="1" customWidth="1"/>
    <col min="6899" max="6899" width="43.33203125" style="1" customWidth="1"/>
    <col min="6900" max="6900" width="7.109375" style="1" customWidth="1"/>
    <col min="6901" max="6901" width="13" style="1" customWidth="1"/>
    <col min="6902" max="6905" width="6.33203125" style="1" customWidth="1"/>
    <col min="6906" max="7153" width="7.88671875" style="1"/>
    <col min="7154" max="7154" width="5.33203125" style="1" customWidth="1"/>
    <col min="7155" max="7155" width="43.33203125" style="1" customWidth="1"/>
    <col min="7156" max="7156" width="7.109375" style="1" customWidth="1"/>
    <col min="7157" max="7157" width="13" style="1" customWidth="1"/>
    <col min="7158" max="7161" width="6.33203125" style="1" customWidth="1"/>
    <col min="7162" max="7409" width="7.88671875" style="1"/>
    <col min="7410" max="7410" width="5.33203125" style="1" customWidth="1"/>
    <col min="7411" max="7411" width="43.33203125" style="1" customWidth="1"/>
    <col min="7412" max="7412" width="7.109375" style="1" customWidth="1"/>
    <col min="7413" max="7413" width="13" style="1" customWidth="1"/>
    <col min="7414" max="7417" width="6.33203125" style="1" customWidth="1"/>
    <col min="7418" max="7665" width="7.88671875" style="1"/>
    <col min="7666" max="7666" width="5.33203125" style="1" customWidth="1"/>
    <col min="7667" max="7667" width="43.33203125" style="1" customWidth="1"/>
    <col min="7668" max="7668" width="7.109375" style="1" customWidth="1"/>
    <col min="7669" max="7669" width="13" style="1" customWidth="1"/>
    <col min="7670" max="7673" width="6.33203125" style="1" customWidth="1"/>
    <col min="7674" max="7921" width="7.88671875" style="1"/>
    <col min="7922" max="7922" width="5.33203125" style="1" customWidth="1"/>
    <col min="7923" max="7923" width="43.33203125" style="1" customWidth="1"/>
    <col min="7924" max="7924" width="7.109375" style="1" customWidth="1"/>
    <col min="7925" max="7925" width="13" style="1" customWidth="1"/>
    <col min="7926" max="7929" width="6.33203125" style="1" customWidth="1"/>
    <col min="7930" max="8177" width="7.88671875" style="1"/>
    <col min="8178" max="8178" width="5.33203125" style="1" customWidth="1"/>
    <col min="8179" max="8179" width="43.33203125" style="1" customWidth="1"/>
    <col min="8180" max="8180" width="7.109375" style="1" customWidth="1"/>
    <col min="8181" max="8181" width="13" style="1" customWidth="1"/>
    <col min="8182" max="8185" width="6.33203125" style="1" customWidth="1"/>
    <col min="8186" max="8433" width="7.88671875" style="1"/>
    <col min="8434" max="8434" width="5.33203125" style="1" customWidth="1"/>
    <col min="8435" max="8435" width="43.33203125" style="1" customWidth="1"/>
    <col min="8436" max="8436" width="7.109375" style="1" customWidth="1"/>
    <col min="8437" max="8437" width="13" style="1" customWidth="1"/>
    <col min="8438" max="8441" width="6.33203125" style="1" customWidth="1"/>
    <col min="8442" max="8689" width="7.88671875" style="1"/>
    <col min="8690" max="8690" width="5.33203125" style="1" customWidth="1"/>
    <col min="8691" max="8691" width="43.33203125" style="1" customWidth="1"/>
    <col min="8692" max="8692" width="7.109375" style="1" customWidth="1"/>
    <col min="8693" max="8693" width="13" style="1" customWidth="1"/>
    <col min="8694" max="8697" width="6.33203125" style="1" customWidth="1"/>
    <col min="8698" max="8945" width="7.88671875" style="1"/>
    <col min="8946" max="8946" width="5.33203125" style="1" customWidth="1"/>
    <col min="8947" max="8947" width="43.33203125" style="1" customWidth="1"/>
    <col min="8948" max="8948" width="7.109375" style="1" customWidth="1"/>
    <col min="8949" max="8949" width="13" style="1" customWidth="1"/>
    <col min="8950" max="8953" width="6.33203125" style="1" customWidth="1"/>
    <col min="8954" max="9201" width="7.88671875" style="1"/>
    <col min="9202" max="9202" width="5.33203125" style="1" customWidth="1"/>
    <col min="9203" max="9203" width="43.33203125" style="1" customWidth="1"/>
    <col min="9204" max="9204" width="7.109375" style="1" customWidth="1"/>
    <col min="9205" max="9205" width="13" style="1" customWidth="1"/>
    <col min="9206" max="9209" width="6.33203125" style="1" customWidth="1"/>
    <col min="9210" max="9457" width="7.88671875" style="1"/>
    <col min="9458" max="9458" width="5.33203125" style="1" customWidth="1"/>
    <col min="9459" max="9459" width="43.33203125" style="1" customWidth="1"/>
    <col min="9460" max="9460" width="7.109375" style="1" customWidth="1"/>
    <col min="9461" max="9461" width="13" style="1" customWidth="1"/>
    <col min="9462" max="9465" width="6.33203125" style="1" customWidth="1"/>
    <col min="9466" max="9713" width="7.88671875" style="1"/>
    <col min="9714" max="9714" width="5.33203125" style="1" customWidth="1"/>
    <col min="9715" max="9715" width="43.33203125" style="1" customWidth="1"/>
    <col min="9716" max="9716" width="7.109375" style="1" customWidth="1"/>
    <col min="9717" max="9717" width="13" style="1" customWidth="1"/>
    <col min="9718" max="9721" width="6.33203125" style="1" customWidth="1"/>
    <col min="9722" max="9969" width="7.88671875" style="1"/>
    <col min="9970" max="9970" width="5.33203125" style="1" customWidth="1"/>
    <col min="9971" max="9971" width="43.33203125" style="1" customWidth="1"/>
    <col min="9972" max="9972" width="7.109375" style="1" customWidth="1"/>
    <col min="9973" max="9973" width="13" style="1" customWidth="1"/>
    <col min="9974" max="9977" width="6.33203125" style="1" customWidth="1"/>
    <col min="9978" max="10225" width="7.88671875" style="1"/>
    <col min="10226" max="10226" width="5.33203125" style="1" customWidth="1"/>
    <col min="10227" max="10227" width="43.33203125" style="1" customWidth="1"/>
    <col min="10228" max="10228" width="7.109375" style="1" customWidth="1"/>
    <col min="10229" max="10229" width="13" style="1" customWidth="1"/>
    <col min="10230" max="10233" width="6.33203125" style="1" customWidth="1"/>
    <col min="10234" max="10481" width="7.88671875" style="1"/>
    <col min="10482" max="10482" width="5.33203125" style="1" customWidth="1"/>
    <col min="10483" max="10483" width="43.33203125" style="1" customWidth="1"/>
    <col min="10484" max="10484" width="7.109375" style="1" customWidth="1"/>
    <col min="10485" max="10485" width="13" style="1" customWidth="1"/>
    <col min="10486" max="10489" width="6.33203125" style="1" customWidth="1"/>
    <col min="10490" max="10737" width="7.88671875" style="1"/>
    <col min="10738" max="10738" width="5.33203125" style="1" customWidth="1"/>
    <col min="10739" max="10739" width="43.33203125" style="1" customWidth="1"/>
    <col min="10740" max="10740" width="7.109375" style="1" customWidth="1"/>
    <col min="10741" max="10741" width="13" style="1" customWidth="1"/>
    <col min="10742" max="10745" width="6.33203125" style="1" customWidth="1"/>
    <col min="10746" max="10993" width="7.88671875" style="1"/>
    <col min="10994" max="10994" width="5.33203125" style="1" customWidth="1"/>
    <col min="10995" max="10995" width="43.33203125" style="1" customWidth="1"/>
    <col min="10996" max="10996" width="7.109375" style="1" customWidth="1"/>
    <col min="10997" max="10997" width="13" style="1" customWidth="1"/>
    <col min="10998" max="11001" width="6.33203125" style="1" customWidth="1"/>
    <col min="11002" max="11249" width="7.88671875" style="1"/>
    <col min="11250" max="11250" width="5.33203125" style="1" customWidth="1"/>
    <col min="11251" max="11251" width="43.33203125" style="1" customWidth="1"/>
    <col min="11252" max="11252" width="7.109375" style="1" customWidth="1"/>
    <col min="11253" max="11253" width="13" style="1" customWidth="1"/>
    <col min="11254" max="11257" width="6.33203125" style="1" customWidth="1"/>
    <col min="11258" max="11505" width="7.88671875" style="1"/>
    <col min="11506" max="11506" width="5.33203125" style="1" customWidth="1"/>
    <col min="11507" max="11507" width="43.33203125" style="1" customWidth="1"/>
    <col min="11508" max="11508" width="7.109375" style="1" customWidth="1"/>
    <col min="11509" max="11509" width="13" style="1" customWidth="1"/>
    <col min="11510" max="11513" width="6.33203125" style="1" customWidth="1"/>
    <col min="11514" max="11761" width="7.88671875" style="1"/>
    <col min="11762" max="11762" width="5.33203125" style="1" customWidth="1"/>
    <col min="11763" max="11763" width="43.33203125" style="1" customWidth="1"/>
    <col min="11764" max="11764" width="7.109375" style="1" customWidth="1"/>
    <col min="11765" max="11765" width="13" style="1" customWidth="1"/>
    <col min="11766" max="11769" width="6.33203125" style="1" customWidth="1"/>
    <col min="11770" max="12017" width="7.88671875" style="1"/>
    <col min="12018" max="12018" width="5.33203125" style="1" customWidth="1"/>
    <col min="12019" max="12019" width="43.33203125" style="1" customWidth="1"/>
    <col min="12020" max="12020" width="7.109375" style="1" customWidth="1"/>
    <col min="12021" max="12021" width="13" style="1" customWidth="1"/>
    <col min="12022" max="12025" width="6.33203125" style="1" customWidth="1"/>
    <col min="12026" max="12273" width="7.88671875" style="1"/>
    <col min="12274" max="12274" width="5.33203125" style="1" customWidth="1"/>
    <col min="12275" max="12275" width="43.33203125" style="1" customWidth="1"/>
    <col min="12276" max="12276" width="7.109375" style="1" customWidth="1"/>
    <col min="12277" max="12277" width="13" style="1" customWidth="1"/>
    <col min="12278" max="12281" width="6.33203125" style="1" customWidth="1"/>
    <col min="12282" max="12529" width="7.88671875" style="1"/>
    <col min="12530" max="12530" width="5.33203125" style="1" customWidth="1"/>
    <col min="12531" max="12531" width="43.33203125" style="1" customWidth="1"/>
    <col min="12532" max="12532" width="7.109375" style="1" customWidth="1"/>
    <col min="12533" max="12533" width="13" style="1" customWidth="1"/>
    <col min="12534" max="12537" width="6.33203125" style="1" customWidth="1"/>
    <col min="12538" max="12785" width="7.88671875" style="1"/>
    <col min="12786" max="12786" width="5.33203125" style="1" customWidth="1"/>
    <col min="12787" max="12787" width="43.33203125" style="1" customWidth="1"/>
    <col min="12788" max="12788" width="7.109375" style="1" customWidth="1"/>
    <col min="12789" max="12789" width="13" style="1" customWidth="1"/>
    <col min="12790" max="12793" width="6.33203125" style="1" customWidth="1"/>
    <col min="12794" max="13041" width="7.88671875" style="1"/>
    <col min="13042" max="13042" width="5.33203125" style="1" customWidth="1"/>
    <col min="13043" max="13043" width="43.33203125" style="1" customWidth="1"/>
    <col min="13044" max="13044" width="7.109375" style="1" customWidth="1"/>
    <col min="13045" max="13045" width="13" style="1" customWidth="1"/>
    <col min="13046" max="13049" width="6.33203125" style="1" customWidth="1"/>
    <col min="13050" max="13297" width="7.88671875" style="1"/>
    <col min="13298" max="13298" width="5.33203125" style="1" customWidth="1"/>
    <col min="13299" max="13299" width="43.33203125" style="1" customWidth="1"/>
    <col min="13300" max="13300" width="7.109375" style="1" customWidth="1"/>
    <col min="13301" max="13301" width="13" style="1" customWidth="1"/>
    <col min="13302" max="13305" width="6.33203125" style="1" customWidth="1"/>
    <col min="13306" max="13553" width="7.88671875" style="1"/>
    <col min="13554" max="13554" width="5.33203125" style="1" customWidth="1"/>
    <col min="13555" max="13555" width="43.33203125" style="1" customWidth="1"/>
    <col min="13556" max="13556" width="7.109375" style="1" customWidth="1"/>
    <col min="13557" max="13557" width="13" style="1" customWidth="1"/>
    <col min="13558" max="13561" width="6.33203125" style="1" customWidth="1"/>
    <col min="13562" max="13809" width="7.88671875" style="1"/>
    <col min="13810" max="13810" width="5.33203125" style="1" customWidth="1"/>
    <col min="13811" max="13811" width="43.33203125" style="1" customWidth="1"/>
    <col min="13812" max="13812" width="7.109375" style="1" customWidth="1"/>
    <col min="13813" max="13813" width="13" style="1" customWidth="1"/>
    <col min="13814" max="13817" width="6.33203125" style="1" customWidth="1"/>
    <col min="13818" max="14065" width="7.88671875" style="1"/>
    <col min="14066" max="14066" width="5.33203125" style="1" customWidth="1"/>
    <col min="14067" max="14067" width="43.33203125" style="1" customWidth="1"/>
    <col min="14068" max="14068" width="7.109375" style="1" customWidth="1"/>
    <col min="14069" max="14069" width="13" style="1" customWidth="1"/>
    <col min="14070" max="14073" width="6.33203125" style="1" customWidth="1"/>
    <col min="14074" max="14321" width="7.88671875" style="1"/>
    <col min="14322" max="14322" width="5.33203125" style="1" customWidth="1"/>
    <col min="14323" max="14323" width="43.33203125" style="1" customWidth="1"/>
    <col min="14324" max="14324" width="7.109375" style="1" customWidth="1"/>
    <col min="14325" max="14325" width="13" style="1" customWidth="1"/>
    <col min="14326" max="14329" width="6.33203125" style="1" customWidth="1"/>
    <col min="14330" max="14577" width="7.88671875" style="1"/>
    <col min="14578" max="14578" width="5.33203125" style="1" customWidth="1"/>
    <col min="14579" max="14579" width="43.33203125" style="1" customWidth="1"/>
    <col min="14580" max="14580" width="7.109375" style="1" customWidth="1"/>
    <col min="14581" max="14581" width="13" style="1" customWidth="1"/>
    <col min="14582" max="14585" width="6.33203125" style="1" customWidth="1"/>
    <col min="14586" max="14833" width="7.88671875" style="1"/>
    <col min="14834" max="14834" width="5.33203125" style="1" customWidth="1"/>
    <col min="14835" max="14835" width="43.33203125" style="1" customWidth="1"/>
    <col min="14836" max="14836" width="7.109375" style="1" customWidth="1"/>
    <col min="14837" max="14837" width="13" style="1" customWidth="1"/>
    <col min="14838" max="14841" width="6.33203125" style="1" customWidth="1"/>
    <col min="14842" max="15089" width="7.88671875" style="1"/>
    <col min="15090" max="15090" width="5.33203125" style="1" customWidth="1"/>
    <col min="15091" max="15091" width="43.33203125" style="1" customWidth="1"/>
    <col min="15092" max="15092" width="7.109375" style="1" customWidth="1"/>
    <col min="15093" max="15093" width="13" style="1" customWidth="1"/>
    <col min="15094" max="15097" width="6.33203125" style="1" customWidth="1"/>
    <col min="15098" max="15345" width="7.88671875" style="1"/>
    <col min="15346" max="15346" width="5.33203125" style="1" customWidth="1"/>
    <col min="15347" max="15347" width="43.33203125" style="1" customWidth="1"/>
    <col min="15348" max="15348" width="7.109375" style="1" customWidth="1"/>
    <col min="15349" max="15349" width="13" style="1" customWidth="1"/>
    <col min="15350" max="15353" width="6.33203125" style="1" customWidth="1"/>
    <col min="15354" max="15601" width="7.88671875" style="1"/>
    <col min="15602" max="15602" width="5.33203125" style="1" customWidth="1"/>
    <col min="15603" max="15603" width="43.33203125" style="1" customWidth="1"/>
    <col min="15604" max="15604" width="7.109375" style="1" customWidth="1"/>
    <col min="15605" max="15605" width="13" style="1" customWidth="1"/>
    <col min="15606" max="15609" width="6.33203125" style="1" customWidth="1"/>
    <col min="15610" max="15857" width="7.88671875" style="1"/>
    <col min="15858" max="15858" width="5.33203125" style="1" customWidth="1"/>
    <col min="15859" max="15859" width="43.33203125" style="1" customWidth="1"/>
    <col min="15860" max="15860" width="7.109375" style="1" customWidth="1"/>
    <col min="15861" max="15861" width="13" style="1" customWidth="1"/>
    <col min="15862" max="15865" width="6.33203125" style="1" customWidth="1"/>
    <col min="15866" max="16113" width="7.88671875" style="1"/>
    <col min="16114" max="16114" width="5.33203125" style="1" customWidth="1"/>
    <col min="16115" max="16115" width="43.33203125" style="1" customWidth="1"/>
    <col min="16116" max="16116" width="7.109375" style="1" customWidth="1"/>
    <col min="16117" max="16117" width="13" style="1" customWidth="1"/>
    <col min="16118" max="16121" width="6.33203125" style="1" customWidth="1"/>
    <col min="16122" max="16384" width="7.88671875" style="1"/>
  </cols>
  <sheetData>
    <row r="1" spans="1:21" ht="21.6" customHeight="1" x14ac:dyDescent="0.3">
      <c r="A1" s="49" t="s">
        <v>7</v>
      </c>
      <c r="B1" s="50"/>
      <c r="C1" s="51"/>
      <c r="D1" s="51"/>
      <c r="E1" s="51"/>
      <c r="F1" s="51"/>
      <c r="G1" s="50"/>
    </row>
    <row r="2" spans="1:21" s="52" customFormat="1" ht="33" customHeight="1" x14ac:dyDescent="0.25">
      <c r="A2" s="594" t="s">
        <v>354</v>
      </c>
      <c r="B2" s="594"/>
      <c r="C2" s="594"/>
      <c r="D2" s="594"/>
      <c r="E2" s="594"/>
      <c r="F2" s="594"/>
      <c r="G2" s="594"/>
      <c r="H2" s="594"/>
      <c r="I2" s="594"/>
      <c r="J2" s="594"/>
      <c r="K2" s="594"/>
      <c r="L2" s="594"/>
      <c r="M2" s="594"/>
      <c r="N2" s="594"/>
      <c r="O2" s="594"/>
      <c r="P2" s="594"/>
      <c r="Q2" s="594"/>
      <c r="R2" s="594"/>
      <c r="S2" s="594"/>
      <c r="T2" s="594"/>
      <c r="U2" s="594"/>
    </row>
    <row r="3" spans="1:21" ht="16.5" customHeight="1" x14ac:dyDescent="0.25">
      <c r="A3" s="599" t="s">
        <v>204</v>
      </c>
      <c r="B3" s="599"/>
      <c r="C3" s="599"/>
      <c r="D3" s="599"/>
      <c r="E3" s="599"/>
      <c r="F3" s="599"/>
      <c r="G3" s="599"/>
      <c r="H3" s="599"/>
      <c r="I3" s="599"/>
      <c r="J3" s="599"/>
      <c r="K3" s="599"/>
      <c r="L3" s="599"/>
      <c r="M3" s="599"/>
      <c r="N3" s="599"/>
      <c r="O3" s="599"/>
      <c r="P3" s="599"/>
      <c r="Q3" s="599"/>
      <c r="R3" s="599"/>
      <c r="S3" s="599"/>
      <c r="T3" s="599"/>
      <c r="U3" s="599"/>
    </row>
    <row r="4" spans="1:21" ht="15.6" x14ac:dyDescent="0.25">
      <c r="A4" s="573" t="s">
        <v>0</v>
      </c>
      <c r="B4" s="574" t="s">
        <v>17</v>
      </c>
      <c r="C4" s="574" t="s">
        <v>18</v>
      </c>
      <c r="D4" s="601" t="s">
        <v>223</v>
      </c>
      <c r="E4" s="573" t="s">
        <v>225</v>
      </c>
      <c r="F4" s="573"/>
      <c r="G4" s="573"/>
      <c r="H4" s="573"/>
      <c r="I4" s="573"/>
      <c r="J4" s="573"/>
      <c r="K4" s="573"/>
      <c r="L4" s="573"/>
      <c r="M4" s="573"/>
      <c r="N4" s="573"/>
      <c r="O4" s="573"/>
      <c r="P4" s="573"/>
      <c r="Q4" s="573"/>
      <c r="R4" s="573"/>
      <c r="S4" s="573"/>
      <c r="T4" s="573"/>
      <c r="U4" s="573"/>
    </row>
    <row r="5" spans="1:21" ht="15.6" x14ac:dyDescent="0.25">
      <c r="A5" s="573"/>
      <c r="B5" s="574"/>
      <c r="C5" s="600"/>
      <c r="D5" s="602"/>
      <c r="E5" s="350" t="s">
        <v>333</v>
      </c>
      <c r="F5" s="350" t="s">
        <v>334</v>
      </c>
      <c r="G5" s="350" t="s">
        <v>335</v>
      </c>
      <c r="H5" s="350" t="s">
        <v>336</v>
      </c>
      <c r="I5" s="350" t="s">
        <v>337</v>
      </c>
      <c r="J5" s="350" t="s">
        <v>338</v>
      </c>
      <c r="K5" s="350" t="s">
        <v>339</v>
      </c>
      <c r="L5" s="350" t="s">
        <v>340</v>
      </c>
      <c r="M5" s="350" t="s">
        <v>341</v>
      </c>
      <c r="N5" s="350" t="s">
        <v>342</v>
      </c>
      <c r="O5" s="350" t="s">
        <v>343</v>
      </c>
      <c r="P5" s="350" t="s">
        <v>344</v>
      </c>
      <c r="Q5" s="350" t="s">
        <v>345</v>
      </c>
      <c r="R5" s="350" t="s">
        <v>346</v>
      </c>
      <c r="S5" s="350" t="s">
        <v>347</v>
      </c>
      <c r="T5" s="350" t="s">
        <v>348</v>
      </c>
      <c r="U5" s="350" t="s">
        <v>349</v>
      </c>
    </row>
    <row r="6" spans="1:21" s="57" customFormat="1" ht="15.6" x14ac:dyDescent="0.25">
      <c r="A6" s="53" t="s">
        <v>226</v>
      </c>
      <c r="B6" s="54" t="s">
        <v>227</v>
      </c>
      <c r="C6" s="54" t="s">
        <v>228</v>
      </c>
      <c r="D6" s="55" t="s">
        <v>954</v>
      </c>
      <c r="E6" s="56" t="s">
        <v>230</v>
      </c>
      <c r="F6" s="56" t="s">
        <v>231</v>
      </c>
      <c r="G6" s="56" t="s">
        <v>232</v>
      </c>
      <c r="H6" s="48">
        <v>-8</v>
      </c>
      <c r="I6" s="48">
        <v>-9</v>
      </c>
      <c r="J6" s="48">
        <v>-10</v>
      </c>
      <c r="K6" s="48">
        <v>-11</v>
      </c>
      <c r="L6" s="48">
        <v>-12</v>
      </c>
      <c r="M6" s="48">
        <v>-13</v>
      </c>
      <c r="N6" s="48">
        <v>-14</v>
      </c>
      <c r="O6" s="48">
        <v>-15</v>
      </c>
      <c r="P6" s="48">
        <v>-16</v>
      </c>
      <c r="Q6" s="48">
        <v>-17</v>
      </c>
      <c r="R6" s="48">
        <v>-18</v>
      </c>
      <c r="S6" s="48">
        <v>-19</v>
      </c>
      <c r="T6" s="48">
        <v>-20</v>
      </c>
      <c r="U6" s="48">
        <v>-21</v>
      </c>
    </row>
    <row r="7" spans="1:21" s="12" customFormat="1" ht="15.6" x14ac:dyDescent="0.3">
      <c r="A7" s="2">
        <v>1</v>
      </c>
      <c r="B7" s="31" t="s">
        <v>22</v>
      </c>
      <c r="C7" s="2" t="s">
        <v>23</v>
      </c>
      <c r="D7" s="347">
        <v>365.69576999999998</v>
      </c>
      <c r="E7" s="348">
        <v>20.52</v>
      </c>
      <c r="F7" s="348">
        <v>12.989999999999998</v>
      </c>
      <c r="G7" s="348">
        <v>27.72</v>
      </c>
      <c r="H7" s="348">
        <v>2.5500000000000007</v>
      </c>
      <c r="I7" s="348">
        <v>8.02</v>
      </c>
      <c r="J7" s="348">
        <v>7.07</v>
      </c>
      <c r="K7" s="348">
        <v>34.69</v>
      </c>
      <c r="L7" s="348">
        <v>7.1700000000000008</v>
      </c>
      <c r="M7" s="348">
        <v>9.129999999999999</v>
      </c>
      <c r="N7" s="348">
        <v>1.33</v>
      </c>
      <c r="O7" s="348">
        <v>154.19</v>
      </c>
      <c r="P7" s="348">
        <v>12.975769999999999</v>
      </c>
      <c r="Q7" s="348">
        <v>3.3099999999999996</v>
      </c>
      <c r="R7" s="348">
        <v>2.9300000000000006</v>
      </c>
      <c r="S7" s="348">
        <v>27.700000000000003</v>
      </c>
      <c r="T7" s="348">
        <v>7.6999999999999993</v>
      </c>
      <c r="U7" s="348">
        <v>25.7</v>
      </c>
    </row>
    <row r="8" spans="1:21" s="12" customFormat="1" ht="15.6" x14ac:dyDescent="0.3">
      <c r="A8" s="3" t="s">
        <v>24</v>
      </c>
      <c r="B8" s="4" t="s">
        <v>25</v>
      </c>
      <c r="C8" s="3" t="s">
        <v>26</v>
      </c>
      <c r="D8" s="42">
        <v>237.08577</v>
      </c>
      <c r="E8" s="246">
        <v>17.290000000000003</v>
      </c>
      <c r="F8" s="246">
        <v>9.52</v>
      </c>
      <c r="G8" s="246">
        <v>8.9600000000000009</v>
      </c>
      <c r="H8" s="58">
        <v>2.2300000000000004</v>
      </c>
      <c r="I8" s="58">
        <v>0.82000000000000006</v>
      </c>
      <c r="J8" s="58">
        <v>2.33</v>
      </c>
      <c r="K8" s="58">
        <v>34.19</v>
      </c>
      <c r="L8" s="58">
        <v>6.53</v>
      </c>
      <c r="M8" s="58">
        <v>4.43</v>
      </c>
      <c r="N8" s="58">
        <v>0.63</v>
      </c>
      <c r="O8" s="58">
        <v>94.91</v>
      </c>
      <c r="P8" s="58">
        <v>12.59577</v>
      </c>
      <c r="Q8" s="58">
        <v>3.01</v>
      </c>
      <c r="R8" s="58">
        <v>1.72</v>
      </c>
      <c r="S8" s="58">
        <v>5</v>
      </c>
      <c r="T8" s="58">
        <v>7.43</v>
      </c>
      <c r="U8" s="58">
        <v>25.49</v>
      </c>
    </row>
    <row r="9" spans="1:21" s="12" customFormat="1" ht="15.6" x14ac:dyDescent="0.3">
      <c r="A9" s="3" t="s">
        <v>27</v>
      </c>
      <c r="B9" s="4" t="s">
        <v>28</v>
      </c>
      <c r="C9" s="3" t="s">
        <v>29</v>
      </c>
      <c r="D9" s="42">
        <v>237.08577</v>
      </c>
      <c r="E9" s="246">
        <v>17.290000000000003</v>
      </c>
      <c r="F9" s="246">
        <v>9.52</v>
      </c>
      <c r="G9" s="246">
        <v>8.9600000000000009</v>
      </c>
      <c r="H9" s="58">
        <v>2.2300000000000004</v>
      </c>
      <c r="I9" s="58">
        <v>0.82000000000000006</v>
      </c>
      <c r="J9" s="58">
        <v>2.33</v>
      </c>
      <c r="K9" s="58">
        <v>34.19</v>
      </c>
      <c r="L9" s="58">
        <v>6.53</v>
      </c>
      <c r="M9" s="58">
        <v>4.43</v>
      </c>
      <c r="N9" s="58">
        <v>0.63</v>
      </c>
      <c r="O9" s="58">
        <v>94.91</v>
      </c>
      <c r="P9" s="58">
        <v>12.59577</v>
      </c>
      <c r="Q9" s="58">
        <v>3.01</v>
      </c>
      <c r="R9" s="58">
        <v>1.72</v>
      </c>
      <c r="S9" s="58">
        <v>5</v>
      </c>
      <c r="T9" s="58">
        <v>7.43</v>
      </c>
      <c r="U9" s="58">
        <v>25.49</v>
      </c>
    </row>
    <row r="10" spans="1:21" s="12" customFormat="1" ht="15.6" x14ac:dyDescent="0.3">
      <c r="A10" s="3" t="s">
        <v>30</v>
      </c>
      <c r="B10" s="4" t="s">
        <v>31</v>
      </c>
      <c r="C10" s="3" t="s">
        <v>32</v>
      </c>
      <c r="D10" s="42">
        <v>0</v>
      </c>
      <c r="E10" s="42">
        <v>0</v>
      </c>
      <c r="F10" s="42">
        <v>0</v>
      </c>
      <c r="G10" s="42">
        <v>0</v>
      </c>
      <c r="H10" s="42">
        <v>0</v>
      </c>
      <c r="I10" s="42">
        <v>0</v>
      </c>
      <c r="J10" s="42">
        <v>0</v>
      </c>
      <c r="K10" s="42">
        <v>0</v>
      </c>
      <c r="L10" s="42">
        <v>0</v>
      </c>
      <c r="M10" s="42">
        <v>0</v>
      </c>
      <c r="N10" s="42">
        <v>0</v>
      </c>
      <c r="O10" s="42">
        <v>0</v>
      </c>
      <c r="P10" s="42">
        <v>0</v>
      </c>
      <c r="Q10" s="42">
        <v>0</v>
      </c>
      <c r="R10" s="42">
        <v>0</v>
      </c>
      <c r="S10" s="42">
        <v>0</v>
      </c>
      <c r="T10" s="42">
        <v>0</v>
      </c>
      <c r="U10" s="42">
        <v>0</v>
      </c>
    </row>
    <row r="11" spans="1:21" s="12" customFormat="1" ht="15.6" x14ac:dyDescent="0.3">
      <c r="A11" s="3" t="s">
        <v>33</v>
      </c>
      <c r="B11" s="4" t="s">
        <v>34</v>
      </c>
      <c r="C11" s="3" t="s">
        <v>35</v>
      </c>
      <c r="D11" s="351">
        <v>0.18</v>
      </c>
      <c r="E11" s="349">
        <v>0</v>
      </c>
      <c r="F11" s="349">
        <v>0</v>
      </c>
      <c r="G11" s="349">
        <v>0.01</v>
      </c>
      <c r="H11" s="349">
        <v>0.12</v>
      </c>
      <c r="I11" s="349">
        <v>0</v>
      </c>
      <c r="J11" s="349">
        <v>0</v>
      </c>
      <c r="K11" s="349">
        <v>0</v>
      </c>
      <c r="L11" s="349">
        <v>0.05</v>
      </c>
      <c r="M11" s="349">
        <v>0</v>
      </c>
      <c r="N11" s="349">
        <v>0</v>
      </c>
      <c r="O11" s="349">
        <v>0</v>
      </c>
      <c r="P11" s="349">
        <v>0</v>
      </c>
      <c r="Q11" s="349">
        <v>0</v>
      </c>
      <c r="R11" s="349">
        <v>0</v>
      </c>
      <c r="S11" s="349">
        <v>0</v>
      </c>
      <c r="T11" s="349">
        <v>0</v>
      </c>
      <c r="U11" s="349">
        <v>0</v>
      </c>
    </row>
    <row r="12" spans="1:21" s="12" customFormat="1" ht="15.6" x14ac:dyDescent="0.3">
      <c r="A12" s="3" t="s">
        <v>36</v>
      </c>
      <c r="B12" s="4" t="s">
        <v>37</v>
      </c>
      <c r="C12" s="3" t="s">
        <v>38</v>
      </c>
      <c r="D12" s="351">
        <v>125.77</v>
      </c>
      <c r="E12" s="349">
        <v>3.23</v>
      </c>
      <c r="F12" s="349">
        <v>3.47</v>
      </c>
      <c r="G12" s="349">
        <v>18.649999999999999</v>
      </c>
      <c r="H12" s="349">
        <v>0.2</v>
      </c>
      <c r="I12" s="349">
        <v>7.2</v>
      </c>
      <c r="J12" s="349">
        <v>4.7300000000000004</v>
      </c>
      <c r="K12" s="349">
        <v>0.5</v>
      </c>
      <c r="L12" s="349">
        <v>0.15000000000000002</v>
      </c>
      <c r="M12" s="349">
        <v>4.7</v>
      </c>
      <c r="N12" s="349">
        <v>0.7</v>
      </c>
      <c r="O12" s="349">
        <v>57.35</v>
      </c>
      <c r="P12" s="349">
        <v>0.2</v>
      </c>
      <c r="Q12" s="349">
        <v>0.30000000000000004</v>
      </c>
      <c r="R12" s="349">
        <v>1.21</v>
      </c>
      <c r="S12" s="349">
        <v>22.7</v>
      </c>
      <c r="T12" s="349">
        <v>0.27</v>
      </c>
      <c r="U12" s="349">
        <v>0.21000000000000002</v>
      </c>
    </row>
    <row r="13" spans="1:21" s="12" customFormat="1" ht="15.6" x14ac:dyDescent="0.3">
      <c r="A13" s="3" t="s">
        <v>39</v>
      </c>
      <c r="B13" s="4" t="s">
        <v>40</v>
      </c>
      <c r="C13" s="3" t="s">
        <v>41</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row>
    <row r="14" spans="1:21" s="12" customFormat="1" ht="15.6" x14ac:dyDescent="0.3">
      <c r="A14" s="3" t="s">
        <v>42</v>
      </c>
      <c r="B14" s="4" t="s">
        <v>43</v>
      </c>
      <c r="C14" s="3" t="s">
        <v>44</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row>
    <row r="15" spans="1:21" s="12" customFormat="1" ht="15.6" x14ac:dyDescent="0.3">
      <c r="A15" s="3" t="s">
        <v>45</v>
      </c>
      <c r="B15" s="4" t="s">
        <v>46</v>
      </c>
      <c r="C15" s="3" t="s">
        <v>47</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row>
    <row r="16" spans="1:21" s="24" customFormat="1" ht="15.6" x14ac:dyDescent="0.3">
      <c r="A16" s="28"/>
      <c r="B16" s="29" t="s">
        <v>233</v>
      </c>
      <c r="C16" s="28" t="s">
        <v>49</v>
      </c>
      <c r="D16" s="42">
        <v>0</v>
      </c>
      <c r="E16" s="42">
        <v>0</v>
      </c>
      <c r="F16" s="42">
        <v>0</v>
      </c>
      <c r="G16" s="42">
        <v>0</v>
      </c>
      <c r="H16" s="42">
        <v>0</v>
      </c>
      <c r="I16" s="42">
        <v>0</v>
      </c>
      <c r="J16" s="42">
        <v>0</v>
      </c>
      <c r="K16" s="42">
        <v>0</v>
      </c>
      <c r="L16" s="42">
        <v>0</v>
      </c>
      <c r="M16" s="42">
        <v>0</v>
      </c>
      <c r="N16" s="42">
        <v>0</v>
      </c>
      <c r="O16" s="42">
        <v>0</v>
      </c>
      <c r="P16" s="42">
        <v>0</v>
      </c>
      <c r="Q16" s="42">
        <v>0</v>
      </c>
      <c r="R16" s="42">
        <v>0</v>
      </c>
      <c r="S16" s="42">
        <v>0</v>
      </c>
      <c r="T16" s="42">
        <v>0</v>
      </c>
      <c r="U16" s="42">
        <v>0</v>
      </c>
    </row>
    <row r="17" spans="1:21" s="13" customFormat="1" ht="15.6" x14ac:dyDescent="0.3">
      <c r="A17" s="3" t="s">
        <v>50</v>
      </c>
      <c r="B17" s="4" t="s">
        <v>51</v>
      </c>
      <c r="C17" s="3" t="s">
        <v>52</v>
      </c>
      <c r="D17" s="351">
        <v>2.66</v>
      </c>
      <c r="E17" s="349">
        <v>0</v>
      </c>
      <c r="F17" s="349">
        <v>0</v>
      </c>
      <c r="G17" s="349">
        <v>0.1</v>
      </c>
      <c r="H17" s="349">
        <v>0</v>
      </c>
      <c r="I17" s="349">
        <v>0</v>
      </c>
      <c r="J17" s="349">
        <v>0.01</v>
      </c>
      <c r="K17" s="349">
        <v>0</v>
      </c>
      <c r="L17" s="349">
        <v>0.44000000000000006</v>
      </c>
      <c r="M17" s="349">
        <v>0</v>
      </c>
      <c r="N17" s="349">
        <v>0</v>
      </c>
      <c r="O17" s="349">
        <v>1.93</v>
      </c>
      <c r="P17" s="349">
        <v>0.18</v>
      </c>
      <c r="Q17" s="349">
        <v>0</v>
      </c>
      <c r="R17" s="349">
        <v>0</v>
      </c>
      <c r="S17" s="349">
        <v>0</v>
      </c>
      <c r="T17" s="349">
        <v>0</v>
      </c>
      <c r="U17" s="349">
        <v>0</v>
      </c>
    </row>
    <row r="18" spans="1:21" s="12" customFormat="1" ht="15.6" x14ac:dyDescent="0.3">
      <c r="A18" s="3" t="s">
        <v>53</v>
      </c>
      <c r="B18" s="4" t="s">
        <v>54</v>
      </c>
      <c r="C18" s="3" t="s">
        <v>55</v>
      </c>
      <c r="D18" s="42">
        <v>0</v>
      </c>
      <c r="E18" s="42">
        <v>0</v>
      </c>
      <c r="F18" s="42">
        <v>0</v>
      </c>
      <c r="G18" s="42">
        <v>0</v>
      </c>
      <c r="H18" s="42">
        <v>0</v>
      </c>
      <c r="I18" s="42">
        <v>0</v>
      </c>
      <c r="J18" s="42">
        <v>0</v>
      </c>
      <c r="K18" s="42">
        <v>0</v>
      </c>
      <c r="L18" s="42">
        <v>0</v>
      </c>
      <c r="M18" s="42">
        <v>0</v>
      </c>
      <c r="N18" s="42">
        <v>0</v>
      </c>
      <c r="O18" s="42">
        <v>0</v>
      </c>
      <c r="P18" s="42">
        <v>0</v>
      </c>
      <c r="Q18" s="42">
        <v>0</v>
      </c>
      <c r="R18" s="42">
        <v>0</v>
      </c>
      <c r="S18" s="42">
        <v>0</v>
      </c>
      <c r="T18" s="42">
        <v>0</v>
      </c>
      <c r="U18" s="42">
        <v>0</v>
      </c>
    </row>
    <row r="19" spans="1:21" s="12" customFormat="1" ht="15.6" x14ac:dyDescent="0.3">
      <c r="A19" s="3" t="s">
        <v>56</v>
      </c>
      <c r="B19" s="4" t="s">
        <v>57</v>
      </c>
      <c r="C19" s="3" t="s">
        <v>58</v>
      </c>
      <c r="D19" s="42">
        <v>0</v>
      </c>
      <c r="E19" s="42">
        <v>0</v>
      </c>
      <c r="F19" s="42">
        <v>0</v>
      </c>
      <c r="G19" s="42">
        <v>0</v>
      </c>
      <c r="H19" s="42">
        <v>0</v>
      </c>
      <c r="I19" s="42">
        <v>0</v>
      </c>
      <c r="J19" s="42">
        <v>0</v>
      </c>
      <c r="K19" s="42">
        <v>0</v>
      </c>
      <c r="L19" s="42">
        <v>0</v>
      </c>
      <c r="M19" s="42">
        <v>0</v>
      </c>
      <c r="N19" s="42">
        <v>0</v>
      </c>
      <c r="O19" s="42">
        <v>0</v>
      </c>
      <c r="P19" s="42">
        <v>0</v>
      </c>
      <c r="Q19" s="42">
        <v>0</v>
      </c>
      <c r="R19" s="42">
        <v>0</v>
      </c>
      <c r="S19" s="42">
        <v>0</v>
      </c>
      <c r="T19" s="42">
        <v>0</v>
      </c>
      <c r="U19" s="42">
        <v>0</v>
      </c>
    </row>
    <row r="20" spans="1:21" s="12" customFormat="1" ht="15.6" x14ac:dyDescent="0.3">
      <c r="A20" s="3" t="s">
        <v>59</v>
      </c>
      <c r="B20" s="4" t="s">
        <v>60</v>
      </c>
      <c r="C20" s="3" t="s">
        <v>61</v>
      </c>
      <c r="D20" s="42">
        <v>0</v>
      </c>
      <c r="E20" s="42">
        <v>0</v>
      </c>
      <c r="F20" s="42">
        <v>0</v>
      </c>
      <c r="G20" s="42">
        <v>0</v>
      </c>
      <c r="H20" s="42">
        <v>0</v>
      </c>
      <c r="I20" s="42">
        <v>0</v>
      </c>
      <c r="J20" s="42">
        <v>0</v>
      </c>
      <c r="K20" s="42">
        <v>0</v>
      </c>
      <c r="L20" s="42">
        <v>0</v>
      </c>
      <c r="M20" s="42">
        <v>0</v>
      </c>
      <c r="N20" s="42">
        <v>0</v>
      </c>
      <c r="O20" s="42">
        <v>0</v>
      </c>
      <c r="P20" s="42">
        <v>0</v>
      </c>
      <c r="Q20" s="42">
        <v>0</v>
      </c>
      <c r="R20" s="42">
        <v>0</v>
      </c>
      <c r="S20" s="42">
        <v>0</v>
      </c>
      <c r="T20" s="42">
        <v>0</v>
      </c>
      <c r="U20" s="42">
        <v>0</v>
      </c>
    </row>
    <row r="21" spans="1:21" s="13" customFormat="1" ht="15.6" x14ac:dyDescent="0.3">
      <c r="A21" s="247">
        <v>2</v>
      </c>
      <c r="B21" s="31" t="s">
        <v>62</v>
      </c>
      <c r="C21" s="247" t="s">
        <v>63</v>
      </c>
      <c r="D21" s="245">
        <f>D22+D23+D38</f>
        <v>110.99000000000001</v>
      </c>
      <c r="E21" s="245">
        <f t="shared" ref="E21:U21" si="0">E22+E23+E38</f>
        <v>2.5099999999999998</v>
      </c>
      <c r="F21" s="245">
        <f t="shared" si="0"/>
        <v>22.49</v>
      </c>
      <c r="G21" s="245">
        <f t="shared" si="0"/>
        <v>2.1</v>
      </c>
      <c r="H21" s="245">
        <f t="shared" si="0"/>
        <v>5.55</v>
      </c>
      <c r="I21" s="245">
        <f t="shared" si="0"/>
        <v>0</v>
      </c>
      <c r="J21" s="245">
        <f t="shared" si="0"/>
        <v>11.59</v>
      </c>
      <c r="K21" s="245">
        <f t="shared" si="0"/>
        <v>1.34</v>
      </c>
      <c r="L21" s="245">
        <f t="shared" si="0"/>
        <v>4.43</v>
      </c>
      <c r="M21" s="245">
        <f t="shared" si="0"/>
        <v>11.36</v>
      </c>
      <c r="N21" s="245">
        <f t="shared" si="0"/>
        <v>10.559999999999999</v>
      </c>
      <c r="O21" s="245">
        <f t="shared" si="0"/>
        <v>16.86</v>
      </c>
      <c r="P21" s="245">
        <f t="shared" si="0"/>
        <v>1.5</v>
      </c>
      <c r="Q21" s="245">
        <f t="shared" si="0"/>
        <v>0.02</v>
      </c>
      <c r="R21" s="245">
        <f t="shared" si="0"/>
        <v>12.920000000000002</v>
      </c>
      <c r="S21" s="245">
        <f t="shared" si="0"/>
        <v>4.93</v>
      </c>
      <c r="T21" s="245">
        <f t="shared" si="0"/>
        <v>2.7</v>
      </c>
      <c r="U21" s="245">
        <f t="shared" si="0"/>
        <v>0.13</v>
      </c>
    </row>
    <row r="22" spans="1:21" s="12" customFormat="1" ht="15.6" x14ac:dyDescent="0.3">
      <c r="A22" s="3" t="s">
        <v>64</v>
      </c>
      <c r="B22" s="4" t="s">
        <v>65</v>
      </c>
      <c r="C22" s="3" t="s">
        <v>66</v>
      </c>
      <c r="D22" s="351">
        <v>83.49</v>
      </c>
      <c r="E22" s="349">
        <v>0</v>
      </c>
      <c r="F22" s="349">
        <v>0</v>
      </c>
      <c r="G22" s="349">
        <v>0</v>
      </c>
      <c r="H22" s="349">
        <v>5.55</v>
      </c>
      <c r="I22" s="349">
        <v>0</v>
      </c>
      <c r="J22" s="349">
        <v>11.59</v>
      </c>
      <c r="K22" s="349">
        <v>1.34</v>
      </c>
      <c r="L22" s="349">
        <v>4.0299999999999994</v>
      </c>
      <c r="M22" s="349">
        <v>11.36</v>
      </c>
      <c r="N22" s="349">
        <v>10.559999999999999</v>
      </c>
      <c r="O22" s="349">
        <v>16.86</v>
      </c>
      <c r="P22" s="349">
        <v>1.5</v>
      </c>
      <c r="Q22" s="349">
        <v>0.02</v>
      </c>
      <c r="R22" s="349">
        <v>12.920000000000002</v>
      </c>
      <c r="S22" s="349">
        <v>4.93</v>
      </c>
      <c r="T22" s="349">
        <v>2.7</v>
      </c>
      <c r="U22" s="349">
        <v>0.13</v>
      </c>
    </row>
    <row r="23" spans="1:21" s="12" customFormat="1" ht="15.6" x14ac:dyDescent="0.3">
      <c r="A23" s="3" t="s">
        <v>67</v>
      </c>
      <c r="B23" s="4" t="s">
        <v>68</v>
      </c>
      <c r="C23" s="3" t="s">
        <v>69</v>
      </c>
      <c r="D23" s="351">
        <v>27.1</v>
      </c>
      <c r="E23" s="349">
        <v>2.5099999999999998</v>
      </c>
      <c r="F23" s="349">
        <v>22.49</v>
      </c>
      <c r="G23" s="349">
        <v>2.1</v>
      </c>
      <c r="H23" s="349">
        <v>0</v>
      </c>
      <c r="I23" s="349">
        <v>0</v>
      </c>
      <c r="J23" s="349">
        <v>0</v>
      </c>
      <c r="K23" s="349">
        <v>0</v>
      </c>
      <c r="L23" s="349">
        <v>0</v>
      </c>
      <c r="M23" s="349">
        <v>0</v>
      </c>
      <c r="N23" s="349">
        <v>0</v>
      </c>
      <c r="O23" s="349">
        <v>0</v>
      </c>
      <c r="P23" s="349">
        <v>0</v>
      </c>
      <c r="Q23" s="349">
        <v>0</v>
      </c>
      <c r="R23" s="349">
        <v>0</v>
      </c>
      <c r="S23" s="349">
        <v>0</v>
      </c>
      <c r="T23" s="349">
        <v>0</v>
      </c>
      <c r="U23" s="349">
        <v>0</v>
      </c>
    </row>
    <row r="24" spans="1:21" s="12" customFormat="1" ht="15.6" x14ac:dyDescent="0.3">
      <c r="A24" s="3" t="s">
        <v>70</v>
      </c>
      <c r="B24" s="4" t="s">
        <v>71</v>
      </c>
      <c r="C24" s="3" t="s">
        <v>72</v>
      </c>
      <c r="D24" s="42">
        <v>0</v>
      </c>
      <c r="E24" s="42">
        <v>0</v>
      </c>
      <c r="F24" s="42">
        <v>0</v>
      </c>
      <c r="G24" s="42">
        <v>0</v>
      </c>
      <c r="H24" s="42">
        <v>0</v>
      </c>
      <c r="I24" s="42">
        <v>0</v>
      </c>
      <c r="J24" s="42">
        <v>0</v>
      </c>
      <c r="K24" s="42">
        <v>0</v>
      </c>
      <c r="L24" s="42">
        <v>0</v>
      </c>
      <c r="M24" s="42">
        <v>0</v>
      </c>
      <c r="N24" s="42">
        <v>0</v>
      </c>
      <c r="O24" s="42">
        <v>0</v>
      </c>
      <c r="P24" s="42">
        <v>0</v>
      </c>
      <c r="Q24" s="42">
        <v>0</v>
      </c>
      <c r="R24" s="42">
        <v>0</v>
      </c>
      <c r="S24" s="42">
        <v>0</v>
      </c>
      <c r="T24" s="42">
        <v>0</v>
      </c>
      <c r="U24" s="42">
        <v>0</v>
      </c>
    </row>
    <row r="25" spans="1:21" s="12" customFormat="1" ht="15.6" x14ac:dyDescent="0.3">
      <c r="A25" s="3" t="s">
        <v>73</v>
      </c>
      <c r="B25" s="4" t="s">
        <v>74</v>
      </c>
      <c r="C25" s="3" t="s">
        <v>75</v>
      </c>
      <c r="D25" s="42">
        <v>0</v>
      </c>
      <c r="E25" s="42">
        <v>0</v>
      </c>
      <c r="F25" s="42">
        <v>0</v>
      </c>
      <c r="G25" s="42">
        <v>0</v>
      </c>
      <c r="H25" s="42">
        <v>0</v>
      </c>
      <c r="I25" s="42">
        <v>0</v>
      </c>
      <c r="J25" s="42">
        <v>0</v>
      </c>
      <c r="K25" s="42">
        <v>0</v>
      </c>
      <c r="L25" s="42">
        <v>0</v>
      </c>
      <c r="M25" s="42">
        <v>0</v>
      </c>
      <c r="N25" s="42">
        <v>0</v>
      </c>
      <c r="O25" s="42">
        <v>0</v>
      </c>
      <c r="P25" s="42">
        <v>0</v>
      </c>
      <c r="Q25" s="42">
        <v>0</v>
      </c>
      <c r="R25" s="42">
        <v>0</v>
      </c>
      <c r="S25" s="42">
        <v>0</v>
      </c>
      <c r="T25" s="42">
        <v>0</v>
      </c>
      <c r="U25" s="42">
        <v>0</v>
      </c>
    </row>
    <row r="26" spans="1:21" s="12" customFormat="1" ht="15.6" x14ac:dyDescent="0.3">
      <c r="A26" s="3" t="s">
        <v>76</v>
      </c>
      <c r="B26" s="4" t="s">
        <v>77</v>
      </c>
      <c r="C26" s="3" t="s">
        <v>78</v>
      </c>
      <c r="D26" s="42">
        <v>0</v>
      </c>
      <c r="E26" s="42">
        <v>0</v>
      </c>
      <c r="F26" s="42">
        <v>0</v>
      </c>
      <c r="G26" s="42">
        <v>0</v>
      </c>
      <c r="H26" s="42">
        <v>0</v>
      </c>
      <c r="I26" s="42">
        <v>0</v>
      </c>
      <c r="J26" s="42">
        <v>0</v>
      </c>
      <c r="K26" s="42">
        <v>0</v>
      </c>
      <c r="L26" s="42">
        <v>0</v>
      </c>
      <c r="M26" s="42">
        <v>0</v>
      </c>
      <c r="N26" s="42">
        <v>0</v>
      </c>
      <c r="O26" s="42">
        <v>0</v>
      </c>
      <c r="P26" s="42">
        <v>0</v>
      </c>
      <c r="Q26" s="42">
        <v>0</v>
      </c>
      <c r="R26" s="42">
        <v>0</v>
      </c>
      <c r="S26" s="42">
        <v>0</v>
      </c>
      <c r="T26" s="42">
        <v>0</v>
      </c>
      <c r="U26" s="42">
        <v>0</v>
      </c>
    </row>
    <row r="27" spans="1:21" s="12" customFormat="1" ht="15.6" x14ac:dyDescent="0.3">
      <c r="A27" s="3" t="s">
        <v>79</v>
      </c>
      <c r="B27" s="4" t="s">
        <v>80</v>
      </c>
      <c r="C27" s="3" t="s">
        <v>81</v>
      </c>
      <c r="D27" s="42">
        <v>0</v>
      </c>
      <c r="E27" s="42">
        <v>0</v>
      </c>
      <c r="F27" s="42">
        <v>0</v>
      </c>
      <c r="G27" s="42">
        <v>0</v>
      </c>
      <c r="H27" s="42">
        <v>0</v>
      </c>
      <c r="I27" s="42">
        <v>0</v>
      </c>
      <c r="J27" s="42">
        <v>0</v>
      </c>
      <c r="K27" s="42">
        <v>0</v>
      </c>
      <c r="L27" s="42">
        <v>0</v>
      </c>
      <c r="M27" s="42">
        <v>0</v>
      </c>
      <c r="N27" s="42">
        <v>0</v>
      </c>
      <c r="O27" s="42">
        <v>0</v>
      </c>
      <c r="P27" s="42">
        <v>0</v>
      </c>
      <c r="Q27" s="42">
        <v>0</v>
      </c>
      <c r="R27" s="42">
        <v>0</v>
      </c>
      <c r="S27" s="42">
        <v>0</v>
      </c>
      <c r="T27" s="42">
        <v>0</v>
      </c>
      <c r="U27" s="42">
        <v>0</v>
      </c>
    </row>
    <row r="28" spans="1:21" s="12" customFormat="1" ht="15.6" x14ac:dyDescent="0.3">
      <c r="A28" s="3" t="s">
        <v>82</v>
      </c>
      <c r="B28" s="4" t="s">
        <v>83</v>
      </c>
      <c r="C28" s="3" t="s">
        <v>84</v>
      </c>
      <c r="D28" s="42">
        <v>0</v>
      </c>
      <c r="E28" s="42">
        <v>0</v>
      </c>
      <c r="F28" s="42">
        <v>0</v>
      </c>
      <c r="G28" s="42">
        <v>0</v>
      </c>
      <c r="H28" s="42">
        <v>0</v>
      </c>
      <c r="I28" s="42">
        <v>0</v>
      </c>
      <c r="J28" s="42">
        <v>0</v>
      </c>
      <c r="K28" s="42">
        <v>0</v>
      </c>
      <c r="L28" s="42">
        <v>0</v>
      </c>
      <c r="M28" s="42">
        <v>0</v>
      </c>
      <c r="N28" s="42">
        <v>0</v>
      </c>
      <c r="O28" s="42">
        <v>0</v>
      </c>
      <c r="P28" s="42">
        <v>0</v>
      </c>
      <c r="Q28" s="42">
        <v>0</v>
      </c>
      <c r="R28" s="42">
        <v>0</v>
      </c>
      <c r="S28" s="42">
        <v>0</v>
      </c>
      <c r="T28" s="42">
        <v>0</v>
      </c>
      <c r="U28" s="42">
        <v>0</v>
      </c>
    </row>
    <row r="29" spans="1:21" s="12" customFormat="1" ht="15.6" x14ac:dyDescent="0.3">
      <c r="A29" s="3" t="s">
        <v>85</v>
      </c>
      <c r="B29" s="4" t="s">
        <v>86</v>
      </c>
      <c r="C29" s="3" t="s">
        <v>87</v>
      </c>
      <c r="D29" s="42">
        <v>0</v>
      </c>
      <c r="E29" s="42">
        <v>0</v>
      </c>
      <c r="F29" s="42">
        <v>0</v>
      </c>
      <c r="G29" s="42">
        <v>0</v>
      </c>
      <c r="H29" s="42">
        <v>0</v>
      </c>
      <c r="I29" s="42">
        <v>0</v>
      </c>
      <c r="J29" s="42">
        <v>0</v>
      </c>
      <c r="K29" s="42">
        <v>0</v>
      </c>
      <c r="L29" s="42">
        <v>0</v>
      </c>
      <c r="M29" s="42">
        <v>0</v>
      </c>
      <c r="N29" s="42">
        <v>0</v>
      </c>
      <c r="O29" s="42">
        <v>0</v>
      </c>
      <c r="P29" s="42">
        <v>0</v>
      </c>
      <c r="Q29" s="42">
        <v>0</v>
      </c>
      <c r="R29" s="42">
        <v>0</v>
      </c>
      <c r="S29" s="42">
        <v>0</v>
      </c>
      <c r="T29" s="42">
        <v>0</v>
      </c>
      <c r="U29" s="42">
        <v>0</v>
      </c>
    </row>
    <row r="30" spans="1:21" s="12" customFormat="1" ht="15.6" x14ac:dyDescent="0.3">
      <c r="A30" s="3" t="s">
        <v>88</v>
      </c>
      <c r="B30" s="4" t="s">
        <v>89</v>
      </c>
      <c r="C30" s="3" t="s">
        <v>90</v>
      </c>
      <c r="D30" s="42">
        <v>0</v>
      </c>
      <c r="E30" s="42">
        <v>0</v>
      </c>
      <c r="F30" s="42">
        <v>0</v>
      </c>
      <c r="G30" s="42">
        <v>0</v>
      </c>
      <c r="H30" s="42">
        <v>0</v>
      </c>
      <c r="I30" s="42">
        <v>0</v>
      </c>
      <c r="J30" s="42">
        <v>0</v>
      </c>
      <c r="K30" s="42">
        <v>0</v>
      </c>
      <c r="L30" s="42">
        <v>0</v>
      </c>
      <c r="M30" s="42">
        <v>0</v>
      </c>
      <c r="N30" s="42">
        <v>0</v>
      </c>
      <c r="O30" s="42">
        <v>0</v>
      </c>
      <c r="P30" s="42">
        <v>0</v>
      </c>
      <c r="Q30" s="42">
        <v>0</v>
      </c>
      <c r="R30" s="42">
        <v>0</v>
      </c>
      <c r="S30" s="42">
        <v>0</v>
      </c>
      <c r="T30" s="42">
        <v>0</v>
      </c>
      <c r="U30" s="42">
        <v>0</v>
      </c>
    </row>
    <row r="31" spans="1:21" s="12" customFormat="1" ht="15.6" x14ac:dyDescent="0.3">
      <c r="A31" s="3" t="s">
        <v>91</v>
      </c>
      <c r="B31" s="4" t="s">
        <v>92</v>
      </c>
      <c r="C31" s="3" t="s">
        <v>93</v>
      </c>
      <c r="D31" s="42">
        <v>0</v>
      </c>
      <c r="E31" s="42">
        <v>0</v>
      </c>
      <c r="F31" s="42">
        <v>0</v>
      </c>
      <c r="G31" s="42">
        <v>0</v>
      </c>
      <c r="H31" s="42">
        <v>0</v>
      </c>
      <c r="I31" s="42">
        <v>0</v>
      </c>
      <c r="J31" s="42">
        <v>0</v>
      </c>
      <c r="K31" s="42">
        <v>0</v>
      </c>
      <c r="L31" s="42">
        <v>0</v>
      </c>
      <c r="M31" s="42">
        <v>0</v>
      </c>
      <c r="N31" s="42">
        <v>0</v>
      </c>
      <c r="O31" s="42">
        <v>0</v>
      </c>
      <c r="P31" s="42">
        <v>0</v>
      </c>
      <c r="Q31" s="42">
        <v>0</v>
      </c>
      <c r="R31" s="42">
        <v>0</v>
      </c>
      <c r="S31" s="42">
        <v>0</v>
      </c>
      <c r="T31" s="42">
        <v>0</v>
      </c>
      <c r="U31" s="42">
        <v>0</v>
      </c>
    </row>
    <row r="32" spans="1:21" s="12" customFormat="1" ht="15.6" x14ac:dyDescent="0.3">
      <c r="A32" s="3" t="s">
        <v>94</v>
      </c>
      <c r="B32" s="4" t="s">
        <v>95</v>
      </c>
      <c r="C32" s="3" t="s">
        <v>96</v>
      </c>
      <c r="D32" s="42">
        <v>0</v>
      </c>
      <c r="E32" s="42">
        <v>0</v>
      </c>
      <c r="F32" s="42">
        <v>0</v>
      </c>
      <c r="G32" s="42">
        <v>0</v>
      </c>
      <c r="H32" s="42">
        <v>0</v>
      </c>
      <c r="I32" s="42">
        <v>0</v>
      </c>
      <c r="J32" s="42">
        <v>0</v>
      </c>
      <c r="K32" s="42">
        <v>0</v>
      </c>
      <c r="L32" s="42">
        <v>0</v>
      </c>
      <c r="M32" s="42">
        <v>0</v>
      </c>
      <c r="N32" s="42">
        <v>0</v>
      </c>
      <c r="O32" s="42">
        <v>0</v>
      </c>
      <c r="P32" s="42">
        <v>0</v>
      </c>
      <c r="Q32" s="42">
        <v>0</v>
      </c>
      <c r="R32" s="42">
        <v>0</v>
      </c>
      <c r="S32" s="42">
        <v>0</v>
      </c>
      <c r="T32" s="42">
        <v>0</v>
      </c>
      <c r="U32" s="42">
        <v>0</v>
      </c>
    </row>
    <row r="33" spans="1:21" s="12" customFormat="1" ht="15.6" x14ac:dyDescent="0.3">
      <c r="A33" s="3" t="s">
        <v>97</v>
      </c>
      <c r="B33" s="4" t="s">
        <v>98</v>
      </c>
      <c r="C33" s="3" t="s">
        <v>99</v>
      </c>
      <c r="D33" s="42">
        <v>0</v>
      </c>
      <c r="E33" s="42">
        <v>0</v>
      </c>
      <c r="F33" s="42">
        <v>0</v>
      </c>
      <c r="G33" s="42">
        <v>0</v>
      </c>
      <c r="H33" s="42">
        <v>0</v>
      </c>
      <c r="I33" s="42">
        <v>0</v>
      </c>
      <c r="J33" s="42">
        <v>0</v>
      </c>
      <c r="K33" s="42">
        <v>0</v>
      </c>
      <c r="L33" s="42">
        <v>0</v>
      </c>
      <c r="M33" s="42">
        <v>0</v>
      </c>
      <c r="N33" s="42">
        <v>0</v>
      </c>
      <c r="O33" s="42">
        <v>0</v>
      </c>
      <c r="P33" s="42">
        <v>0</v>
      </c>
      <c r="Q33" s="42">
        <v>0</v>
      </c>
      <c r="R33" s="42">
        <v>0</v>
      </c>
      <c r="S33" s="42">
        <v>0</v>
      </c>
      <c r="T33" s="42">
        <v>0</v>
      </c>
      <c r="U33" s="42">
        <v>0</v>
      </c>
    </row>
    <row r="34" spans="1:21" s="12" customFormat="1" ht="15.6" x14ac:dyDescent="0.3">
      <c r="A34" s="3" t="s">
        <v>100</v>
      </c>
      <c r="B34" s="4" t="s">
        <v>101</v>
      </c>
      <c r="C34" s="3" t="s">
        <v>102</v>
      </c>
      <c r="D34" s="42">
        <v>0</v>
      </c>
      <c r="E34" s="42">
        <v>0</v>
      </c>
      <c r="F34" s="42">
        <v>0</v>
      </c>
      <c r="G34" s="42">
        <v>0</v>
      </c>
      <c r="H34" s="42">
        <v>0</v>
      </c>
      <c r="I34" s="42">
        <v>0</v>
      </c>
      <c r="J34" s="42">
        <v>0</v>
      </c>
      <c r="K34" s="42">
        <v>0</v>
      </c>
      <c r="L34" s="42">
        <v>0</v>
      </c>
      <c r="M34" s="42">
        <v>0</v>
      </c>
      <c r="N34" s="42">
        <v>0</v>
      </c>
      <c r="O34" s="42">
        <v>0</v>
      </c>
      <c r="P34" s="42">
        <v>0</v>
      </c>
      <c r="Q34" s="42">
        <v>0</v>
      </c>
      <c r="R34" s="42">
        <v>0</v>
      </c>
      <c r="S34" s="42">
        <v>0</v>
      </c>
      <c r="T34" s="42">
        <v>0</v>
      </c>
      <c r="U34" s="42">
        <v>0</v>
      </c>
    </row>
    <row r="35" spans="1:21" s="12" customFormat="1" ht="15.6" x14ac:dyDescent="0.3">
      <c r="A35" s="3" t="s">
        <v>103</v>
      </c>
      <c r="B35" s="4" t="s">
        <v>104</v>
      </c>
      <c r="C35" s="3" t="s">
        <v>105</v>
      </c>
      <c r="D35" s="42">
        <v>0</v>
      </c>
      <c r="E35" s="42">
        <v>0</v>
      </c>
      <c r="F35" s="42">
        <v>0</v>
      </c>
      <c r="G35" s="42">
        <v>0</v>
      </c>
      <c r="H35" s="42">
        <v>0</v>
      </c>
      <c r="I35" s="42">
        <v>0</v>
      </c>
      <c r="J35" s="42">
        <v>0</v>
      </c>
      <c r="K35" s="42">
        <v>0</v>
      </c>
      <c r="L35" s="42">
        <v>0</v>
      </c>
      <c r="M35" s="42">
        <v>0</v>
      </c>
      <c r="N35" s="42">
        <v>0</v>
      </c>
      <c r="O35" s="42">
        <v>0</v>
      </c>
      <c r="P35" s="42">
        <v>0</v>
      </c>
      <c r="Q35" s="42">
        <v>0</v>
      </c>
      <c r="R35" s="42">
        <v>0</v>
      </c>
      <c r="S35" s="42">
        <v>0</v>
      </c>
      <c r="T35" s="42">
        <v>0</v>
      </c>
      <c r="U35" s="42">
        <v>0</v>
      </c>
    </row>
    <row r="36" spans="1:21" s="12" customFormat="1" ht="15.6" x14ac:dyDescent="0.3">
      <c r="A36" s="3" t="s">
        <v>106</v>
      </c>
      <c r="B36" s="4" t="s">
        <v>107</v>
      </c>
      <c r="C36" s="3" t="s">
        <v>108</v>
      </c>
      <c r="D36" s="42">
        <v>0</v>
      </c>
      <c r="E36" s="42">
        <v>0</v>
      </c>
      <c r="F36" s="42">
        <v>0</v>
      </c>
      <c r="G36" s="42">
        <v>0</v>
      </c>
      <c r="H36" s="42">
        <v>0</v>
      </c>
      <c r="I36" s="42">
        <v>0</v>
      </c>
      <c r="J36" s="42">
        <v>0</v>
      </c>
      <c r="K36" s="42">
        <v>0</v>
      </c>
      <c r="L36" s="42">
        <v>0</v>
      </c>
      <c r="M36" s="42">
        <v>0</v>
      </c>
      <c r="N36" s="42">
        <v>0</v>
      </c>
      <c r="O36" s="42">
        <v>0</v>
      </c>
      <c r="P36" s="42">
        <v>0</v>
      </c>
      <c r="Q36" s="42">
        <v>0</v>
      </c>
      <c r="R36" s="42">
        <v>0</v>
      </c>
      <c r="S36" s="42">
        <v>0</v>
      </c>
      <c r="T36" s="42">
        <v>0</v>
      </c>
      <c r="U36" s="42">
        <v>0</v>
      </c>
    </row>
    <row r="37" spans="1:21" s="12" customFormat="1" ht="15.6" x14ac:dyDescent="0.3">
      <c r="A37" s="3" t="s">
        <v>109</v>
      </c>
      <c r="B37" s="4" t="s">
        <v>110</v>
      </c>
      <c r="C37" s="3" t="s">
        <v>111</v>
      </c>
      <c r="D37" s="42">
        <v>0</v>
      </c>
      <c r="E37" s="42">
        <v>0</v>
      </c>
      <c r="F37" s="42">
        <v>0</v>
      </c>
      <c r="G37" s="42">
        <v>0</v>
      </c>
      <c r="H37" s="42">
        <v>0</v>
      </c>
      <c r="I37" s="42">
        <v>0</v>
      </c>
      <c r="J37" s="42">
        <v>0</v>
      </c>
      <c r="K37" s="42">
        <v>0</v>
      </c>
      <c r="L37" s="42">
        <v>0</v>
      </c>
      <c r="M37" s="42">
        <v>0</v>
      </c>
      <c r="N37" s="42">
        <v>0</v>
      </c>
      <c r="O37" s="42">
        <v>0</v>
      </c>
      <c r="P37" s="42">
        <v>0</v>
      </c>
      <c r="Q37" s="42">
        <v>0</v>
      </c>
      <c r="R37" s="42">
        <v>0</v>
      </c>
      <c r="S37" s="42">
        <v>0</v>
      </c>
      <c r="T37" s="42">
        <v>0</v>
      </c>
      <c r="U37" s="42">
        <v>0</v>
      </c>
    </row>
    <row r="38" spans="1:21" s="12" customFormat="1" ht="15.6" x14ac:dyDescent="0.3">
      <c r="A38" s="3" t="s">
        <v>112</v>
      </c>
      <c r="B38" s="4" t="s">
        <v>113</v>
      </c>
      <c r="C38" s="3" t="s">
        <v>114</v>
      </c>
      <c r="D38" s="246">
        <v>0.4</v>
      </c>
      <c r="E38" s="246">
        <v>0</v>
      </c>
      <c r="F38" s="246">
        <v>0</v>
      </c>
      <c r="G38" s="246">
        <v>0</v>
      </c>
      <c r="H38" s="58">
        <v>0</v>
      </c>
      <c r="I38" s="58">
        <v>0</v>
      </c>
      <c r="J38" s="58">
        <v>0</v>
      </c>
      <c r="K38" s="58">
        <v>0</v>
      </c>
      <c r="L38" s="58">
        <v>0.4</v>
      </c>
      <c r="M38" s="58">
        <v>0</v>
      </c>
      <c r="N38" s="58">
        <v>0</v>
      </c>
      <c r="O38" s="58">
        <v>0</v>
      </c>
      <c r="P38" s="58">
        <v>0</v>
      </c>
      <c r="Q38" s="58">
        <v>0</v>
      </c>
      <c r="R38" s="58">
        <v>0</v>
      </c>
      <c r="S38" s="58">
        <v>0</v>
      </c>
      <c r="T38" s="58">
        <v>0</v>
      </c>
      <c r="U38" s="58">
        <v>0</v>
      </c>
    </row>
    <row r="39" spans="1:21" s="12" customFormat="1" ht="15.6" x14ac:dyDescent="0.3">
      <c r="A39" s="3" t="s">
        <v>115</v>
      </c>
      <c r="B39" s="4" t="s">
        <v>234</v>
      </c>
      <c r="C39" s="3" t="s">
        <v>235</v>
      </c>
      <c r="D39" s="42">
        <v>0</v>
      </c>
      <c r="E39" s="42">
        <v>0</v>
      </c>
      <c r="F39" s="42">
        <v>0</v>
      </c>
      <c r="G39" s="42">
        <v>0</v>
      </c>
      <c r="H39" s="42">
        <v>0</v>
      </c>
      <c r="I39" s="42">
        <v>0</v>
      </c>
      <c r="J39" s="42">
        <v>0</v>
      </c>
      <c r="K39" s="42">
        <v>0</v>
      </c>
      <c r="L39" s="42">
        <v>0</v>
      </c>
      <c r="M39" s="42">
        <v>0</v>
      </c>
      <c r="N39" s="42">
        <v>0</v>
      </c>
      <c r="O39" s="42">
        <v>0</v>
      </c>
      <c r="P39" s="42">
        <v>0</v>
      </c>
      <c r="Q39" s="42">
        <v>0</v>
      </c>
      <c r="R39" s="42">
        <v>0</v>
      </c>
      <c r="S39" s="42">
        <v>0</v>
      </c>
      <c r="T39" s="42">
        <v>0</v>
      </c>
      <c r="U39" s="42">
        <v>0</v>
      </c>
    </row>
    <row r="40" spans="1:21" s="12" customFormat="1" ht="15.6" x14ac:dyDescent="0.3">
      <c r="A40" s="3" t="s">
        <v>236</v>
      </c>
      <c r="B40" s="4" t="s">
        <v>116</v>
      </c>
      <c r="C40" s="3" t="s">
        <v>117</v>
      </c>
      <c r="D40" s="42">
        <v>0</v>
      </c>
      <c r="E40" s="42">
        <v>0</v>
      </c>
      <c r="F40" s="42">
        <v>0</v>
      </c>
      <c r="G40" s="42">
        <v>0</v>
      </c>
      <c r="H40" s="42">
        <v>0</v>
      </c>
      <c r="I40" s="42">
        <v>0</v>
      </c>
      <c r="J40" s="42">
        <v>0</v>
      </c>
      <c r="K40" s="42">
        <v>0</v>
      </c>
      <c r="L40" s="42">
        <v>0</v>
      </c>
      <c r="M40" s="42">
        <v>0</v>
      </c>
      <c r="N40" s="42">
        <v>0</v>
      </c>
      <c r="O40" s="42">
        <v>0</v>
      </c>
      <c r="P40" s="42">
        <v>0</v>
      </c>
      <c r="Q40" s="42">
        <v>0</v>
      </c>
      <c r="R40" s="42">
        <v>0</v>
      </c>
      <c r="S40" s="42">
        <v>0</v>
      </c>
      <c r="T40" s="42">
        <v>0</v>
      </c>
      <c r="U40" s="42">
        <v>0</v>
      </c>
    </row>
    <row r="41" spans="1:21" s="12" customFormat="1" ht="15.6" x14ac:dyDescent="0.3">
      <c r="A41" s="3" t="s">
        <v>237</v>
      </c>
      <c r="B41" s="4" t="s">
        <v>119</v>
      </c>
      <c r="C41" s="3" t="s">
        <v>120</v>
      </c>
      <c r="D41" s="42">
        <v>0</v>
      </c>
      <c r="E41" s="42">
        <v>0</v>
      </c>
      <c r="F41" s="42">
        <v>0</v>
      </c>
      <c r="G41" s="42">
        <v>0</v>
      </c>
      <c r="H41" s="42">
        <v>0</v>
      </c>
      <c r="I41" s="42">
        <v>0</v>
      </c>
      <c r="J41" s="42">
        <v>0</v>
      </c>
      <c r="K41" s="42">
        <v>0</v>
      </c>
      <c r="L41" s="42">
        <v>0</v>
      </c>
      <c r="M41" s="42">
        <v>0</v>
      </c>
      <c r="N41" s="42">
        <v>0</v>
      </c>
      <c r="O41" s="42">
        <v>0</v>
      </c>
      <c r="P41" s="42">
        <v>0</v>
      </c>
      <c r="Q41" s="42">
        <v>0</v>
      </c>
      <c r="R41" s="42">
        <v>0</v>
      </c>
      <c r="S41" s="42">
        <v>0</v>
      </c>
      <c r="T41" s="42">
        <v>0</v>
      </c>
      <c r="U41" s="42">
        <v>0</v>
      </c>
    </row>
    <row r="42" spans="1:21" s="12" customFormat="1" ht="15.6" x14ac:dyDescent="0.3">
      <c r="A42" s="3" t="s">
        <v>238</v>
      </c>
      <c r="B42" s="4" t="s">
        <v>122</v>
      </c>
      <c r="C42" s="3" t="s">
        <v>123</v>
      </c>
      <c r="D42" s="42">
        <v>0</v>
      </c>
      <c r="E42" s="42">
        <v>0</v>
      </c>
      <c r="F42" s="42">
        <v>0</v>
      </c>
      <c r="G42" s="42">
        <v>0</v>
      </c>
      <c r="H42" s="42">
        <v>0</v>
      </c>
      <c r="I42" s="42">
        <v>0</v>
      </c>
      <c r="J42" s="42">
        <v>0</v>
      </c>
      <c r="K42" s="42">
        <v>0</v>
      </c>
      <c r="L42" s="42">
        <v>0</v>
      </c>
      <c r="M42" s="42">
        <v>0</v>
      </c>
      <c r="N42" s="42">
        <v>0</v>
      </c>
      <c r="O42" s="42">
        <v>0</v>
      </c>
      <c r="P42" s="42">
        <v>0</v>
      </c>
      <c r="Q42" s="42">
        <v>0</v>
      </c>
      <c r="R42" s="42">
        <v>0</v>
      </c>
      <c r="S42" s="42">
        <v>0</v>
      </c>
      <c r="T42" s="42">
        <v>0</v>
      </c>
      <c r="U42" s="42">
        <v>0</v>
      </c>
    </row>
    <row r="43" spans="1:21" s="12" customFormat="1" ht="15.6" x14ac:dyDescent="0.3">
      <c r="A43" s="3" t="s">
        <v>118</v>
      </c>
      <c r="B43" s="4" t="s">
        <v>125</v>
      </c>
      <c r="C43" s="3" t="s">
        <v>126</v>
      </c>
      <c r="D43" s="42">
        <v>0</v>
      </c>
      <c r="E43" s="42">
        <v>0</v>
      </c>
      <c r="F43" s="42">
        <v>0</v>
      </c>
      <c r="G43" s="42">
        <v>0</v>
      </c>
      <c r="H43" s="42">
        <v>0</v>
      </c>
      <c r="I43" s="42">
        <v>0</v>
      </c>
      <c r="J43" s="42">
        <v>0</v>
      </c>
      <c r="K43" s="42">
        <v>0</v>
      </c>
      <c r="L43" s="42">
        <v>0</v>
      </c>
      <c r="M43" s="42">
        <v>0</v>
      </c>
      <c r="N43" s="42">
        <v>0</v>
      </c>
      <c r="O43" s="42">
        <v>0</v>
      </c>
      <c r="P43" s="42">
        <v>0</v>
      </c>
      <c r="Q43" s="42">
        <v>0</v>
      </c>
      <c r="R43" s="42">
        <v>0</v>
      </c>
      <c r="S43" s="42">
        <v>0</v>
      </c>
      <c r="T43" s="42">
        <v>0</v>
      </c>
      <c r="U43" s="42">
        <v>0</v>
      </c>
    </row>
    <row r="44" spans="1:21" s="12" customFormat="1" ht="15.6" x14ac:dyDescent="0.3">
      <c r="A44" s="3" t="s">
        <v>121</v>
      </c>
      <c r="B44" s="4" t="s">
        <v>128</v>
      </c>
      <c r="C44" s="3" t="s">
        <v>129</v>
      </c>
      <c r="D44" s="246">
        <v>0.4</v>
      </c>
      <c r="E44" s="246">
        <v>0</v>
      </c>
      <c r="F44" s="246">
        <v>0</v>
      </c>
      <c r="G44" s="246">
        <v>0</v>
      </c>
      <c r="H44" s="58">
        <v>0</v>
      </c>
      <c r="I44" s="58">
        <v>0</v>
      </c>
      <c r="J44" s="58">
        <v>0</v>
      </c>
      <c r="K44" s="58">
        <v>0</v>
      </c>
      <c r="L44" s="58">
        <v>0.4</v>
      </c>
      <c r="M44" s="58">
        <v>0</v>
      </c>
      <c r="N44" s="58">
        <v>0</v>
      </c>
      <c r="O44" s="58">
        <v>0</v>
      </c>
      <c r="P44" s="58">
        <v>0</v>
      </c>
      <c r="Q44" s="58">
        <v>0</v>
      </c>
      <c r="R44" s="58">
        <v>0</v>
      </c>
      <c r="S44" s="58">
        <v>0</v>
      </c>
      <c r="T44" s="58">
        <v>0</v>
      </c>
      <c r="U44" s="58">
        <v>0</v>
      </c>
    </row>
    <row r="45" spans="1:21" s="12" customFormat="1" ht="15.6" x14ac:dyDescent="0.3">
      <c r="A45" s="3" t="s">
        <v>124</v>
      </c>
      <c r="B45" s="4" t="s">
        <v>131</v>
      </c>
      <c r="C45" s="3" t="s">
        <v>132</v>
      </c>
      <c r="D45" s="42">
        <v>0</v>
      </c>
      <c r="E45" s="42">
        <v>0</v>
      </c>
      <c r="F45" s="42">
        <v>0</v>
      </c>
      <c r="G45" s="42">
        <v>0</v>
      </c>
      <c r="H45" s="42">
        <v>0</v>
      </c>
      <c r="I45" s="42">
        <v>0</v>
      </c>
      <c r="J45" s="42">
        <v>0</v>
      </c>
      <c r="K45" s="42">
        <v>0</v>
      </c>
      <c r="L45" s="42">
        <v>0</v>
      </c>
      <c r="M45" s="42">
        <v>0</v>
      </c>
      <c r="N45" s="42">
        <v>0</v>
      </c>
      <c r="O45" s="42">
        <v>0</v>
      </c>
      <c r="P45" s="42">
        <v>0</v>
      </c>
      <c r="Q45" s="42">
        <v>0</v>
      </c>
      <c r="R45" s="42">
        <v>0</v>
      </c>
      <c r="S45" s="42">
        <v>0</v>
      </c>
      <c r="T45" s="42">
        <v>0</v>
      </c>
      <c r="U45" s="42">
        <v>0</v>
      </c>
    </row>
    <row r="46" spans="1:21" s="12" customFormat="1" ht="15.6" x14ac:dyDescent="0.3">
      <c r="A46" s="3" t="s">
        <v>133</v>
      </c>
      <c r="B46" s="4" t="s">
        <v>134</v>
      </c>
      <c r="C46" s="3" t="s">
        <v>135</v>
      </c>
      <c r="D46" s="42">
        <v>0</v>
      </c>
      <c r="E46" s="42">
        <v>0</v>
      </c>
      <c r="F46" s="42">
        <v>0</v>
      </c>
      <c r="G46" s="42">
        <v>0</v>
      </c>
      <c r="H46" s="42">
        <v>0</v>
      </c>
      <c r="I46" s="42">
        <v>0</v>
      </c>
      <c r="J46" s="42">
        <v>0</v>
      </c>
      <c r="K46" s="42">
        <v>0</v>
      </c>
      <c r="L46" s="42">
        <v>0</v>
      </c>
      <c r="M46" s="42">
        <v>0</v>
      </c>
      <c r="N46" s="42">
        <v>0</v>
      </c>
      <c r="O46" s="42">
        <v>0</v>
      </c>
      <c r="P46" s="42">
        <v>0</v>
      </c>
      <c r="Q46" s="42">
        <v>0</v>
      </c>
      <c r="R46" s="42">
        <v>0</v>
      </c>
      <c r="S46" s="42">
        <v>0</v>
      </c>
      <c r="T46" s="42">
        <v>0</v>
      </c>
      <c r="U46" s="42">
        <v>0</v>
      </c>
    </row>
    <row r="47" spans="1:21" s="12" customFormat="1" ht="15.6" x14ac:dyDescent="0.3">
      <c r="A47" s="3" t="s">
        <v>136</v>
      </c>
      <c r="B47" s="4" t="s">
        <v>137</v>
      </c>
      <c r="C47" s="3" t="s">
        <v>138</v>
      </c>
      <c r="D47" s="42">
        <v>0</v>
      </c>
      <c r="E47" s="42">
        <v>0</v>
      </c>
      <c r="F47" s="42">
        <v>0</v>
      </c>
      <c r="G47" s="42">
        <v>0</v>
      </c>
      <c r="H47" s="42">
        <v>0</v>
      </c>
      <c r="I47" s="42">
        <v>0</v>
      </c>
      <c r="J47" s="42">
        <v>0</v>
      </c>
      <c r="K47" s="42">
        <v>0</v>
      </c>
      <c r="L47" s="42">
        <v>0</v>
      </c>
      <c r="M47" s="42">
        <v>0</v>
      </c>
      <c r="N47" s="42">
        <v>0</v>
      </c>
      <c r="O47" s="42">
        <v>0</v>
      </c>
      <c r="P47" s="42">
        <v>0</v>
      </c>
      <c r="Q47" s="42">
        <v>0</v>
      </c>
      <c r="R47" s="42">
        <v>0</v>
      </c>
      <c r="S47" s="42">
        <v>0</v>
      </c>
      <c r="T47" s="42">
        <v>0</v>
      </c>
      <c r="U47" s="42">
        <v>0</v>
      </c>
    </row>
    <row r="48" spans="1:21" s="12" customFormat="1" ht="15.6" x14ac:dyDescent="0.3">
      <c r="A48" s="3" t="s">
        <v>139</v>
      </c>
      <c r="B48" s="4" t="s">
        <v>140</v>
      </c>
      <c r="C48" s="3" t="s">
        <v>141</v>
      </c>
      <c r="D48" s="42">
        <v>0</v>
      </c>
      <c r="E48" s="42">
        <v>0</v>
      </c>
      <c r="F48" s="42">
        <v>0</v>
      </c>
      <c r="G48" s="42">
        <v>0</v>
      </c>
      <c r="H48" s="42">
        <v>0</v>
      </c>
      <c r="I48" s="42">
        <v>0</v>
      </c>
      <c r="J48" s="42">
        <v>0</v>
      </c>
      <c r="K48" s="42">
        <v>0</v>
      </c>
      <c r="L48" s="42">
        <v>0</v>
      </c>
      <c r="M48" s="42">
        <v>0</v>
      </c>
      <c r="N48" s="42">
        <v>0</v>
      </c>
      <c r="O48" s="42">
        <v>0</v>
      </c>
      <c r="P48" s="42">
        <v>0</v>
      </c>
      <c r="Q48" s="42">
        <v>0</v>
      </c>
      <c r="R48" s="42">
        <v>0</v>
      </c>
      <c r="S48" s="42">
        <v>0</v>
      </c>
      <c r="T48" s="42">
        <v>0</v>
      </c>
      <c r="U48" s="42">
        <v>0</v>
      </c>
    </row>
    <row r="49" spans="1:21" s="12" customFormat="1" ht="15.6" x14ac:dyDescent="0.3">
      <c r="A49" s="3" t="s">
        <v>142</v>
      </c>
      <c r="B49" s="4" t="s">
        <v>143</v>
      </c>
      <c r="C49" s="3" t="s">
        <v>144</v>
      </c>
      <c r="D49" s="42">
        <v>0</v>
      </c>
      <c r="E49" s="42">
        <v>0</v>
      </c>
      <c r="F49" s="42">
        <v>0</v>
      </c>
      <c r="G49" s="42">
        <v>0</v>
      </c>
      <c r="H49" s="42">
        <v>0</v>
      </c>
      <c r="I49" s="42">
        <v>0</v>
      </c>
      <c r="J49" s="42">
        <v>0</v>
      </c>
      <c r="K49" s="42">
        <v>0</v>
      </c>
      <c r="L49" s="42">
        <v>0</v>
      </c>
      <c r="M49" s="42">
        <v>0</v>
      </c>
      <c r="N49" s="42">
        <v>0</v>
      </c>
      <c r="O49" s="42">
        <v>0</v>
      </c>
      <c r="P49" s="42">
        <v>0</v>
      </c>
      <c r="Q49" s="42">
        <v>0</v>
      </c>
      <c r="R49" s="42">
        <v>0</v>
      </c>
      <c r="S49" s="42">
        <v>0</v>
      </c>
      <c r="T49" s="42">
        <v>0</v>
      </c>
      <c r="U49" s="42">
        <v>0</v>
      </c>
    </row>
    <row r="50" spans="1:21" s="12" customFormat="1" ht="15.6" x14ac:dyDescent="0.3">
      <c r="A50" s="3" t="s">
        <v>145</v>
      </c>
      <c r="B50" s="4" t="s">
        <v>146</v>
      </c>
      <c r="C50" s="3" t="s">
        <v>147</v>
      </c>
      <c r="D50" s="42">
        <v>0</v>
      </c>
      <c r="E50" s="42">
        <v>0</v>
      </c>
      <c r="F50" s="42">
        <v>0</v>
      </c>
      <c r="G50" s="42">
        <v>0</v>
      </c>
      <c r="H50" s="42">
        <v>0</v>
      </c>
      <c r="I50" s="42">
        <v>0</v>
      </c>
      <c r="J50" s="42">
        <v>0</v>
      </c>
      <c r="K50" s="42">
        <v>0</v>
      </c>
      <c r="L50" s="42">
        <v>0</v>
      </c>
      <c r="M50" s="42">
        <v>0</v>
      </c>
      <c r="N50" s="42">
        <v>0</v>
      </c>
      <c r="O50" s="42">
        <v>0</v>
      </c>
      <c r="P50" s="42">
        <v>0</v>
      </c>
      <c r="Q50" s="42">
        <v>0</v>
      </c>
      <c r="R50" s="42">
        <v>0</v>
      </c>
      <c r="S50" s="42">
        <v>0</v>
      </c>
      <c r="T50" s="42">
        <v>0</v>
      </c>
      <c r="U50" s="42">
        <v>0</v>
      </c>
    </row>
    <row r="51" spans="1:21" s="12" customFormat="1" ht="15.6" x14ac:dyDescent="0.3">
      <c r="A51" s="3" t="s">
        <v>148</v>
      </c>
      <c r="B51" s="4" t="s">
        <v>149</v>
      </c>
      <c r="C51" s="3" t="s">
        <v>150</v>
      </c>
      <c r="D51" s="42">
        <v>0</v>
      </c>
      <c r="E51" s="42">
        <v>0</v>
      </c>
      <c r="F51" s="42">
        <v>0</v>
      </c>
      <c r="G51" s="42">
        <v>0</v>
      </c>
      <c r="H51" s="42">
        <v>0</v>
      </c>
      <c r="I51" s="42">
        <v>0</v>
      </c>
      <c r="J51" s="42">
        <v>0</v>
      </c>
      <c r="K51" s="42">
        <v>0</v>
      </c>
      <c r="L51" s="42">
        <v>0</v>
      </c>
      <c r="M51" s="42">
        <v>0</v>
      </c>
      <c r="N51" s="42">
        <v>0</v>
      </c>
      <c r="O51" s="42">
        <v>0</v>
      </c>
      <c r="P51" s="42">
        <v>0</v>
      </c>
      <c r="Q51" s="42">
        <v>0</v>
      </c>
      <c r="R51" s="42">
        <v>0</v>
      </c>
      <c r="S51" s="42">
        <v>0</v>
      </c>
      <c r="T51" s="42">
        <v>0</v>
      </c>
      <c r="U51" s="42">
        <v>0</v>
      </c>
    </row>
    <row r="52" spans="1:21" s="12" customFormat="1" ht="15.6" x14ac:dyDescent="0.3">
      <c r="A52" s="3" t="s">
        <v>151</v>
      </c>
      <c r="B52" s="4" t="s">
        <v>152</v>
      </c>
      <c r="C52" s="3" t="s">
        <v>153</v>
      </c>
      <c r="D52" s="42">
        <v>0</v>
      </c>
      <c r="E52" s="42">
        <v>0</v>
      </c>
      <c r="F52" s="42">
        <v>0</v>
      </c>
      <c r="G52" s="42">
        <v>0</v>
      </c>
      <c r="H52" s="42">
        <v>0</v>
      </c>
      <c r="I52" s="42">
        <v>0</v>
      </c>
      <c r="J52" s="42">
        <v>0</v>
      </c>
      <c r="K52" s="42">
        <v>0</v>
      </c>
      <c r="L52" s="42">
        <v>0</v>
      </c>
      <c r="M52" s="42">
        <v>0</v>
      </c>
      <c r="N52" s="42">
        <v>0</v>
      </c>
      <c r="O52" s="42">
        <v>0</v>
      </c>
      <c r="P52" s="42">
        <v>0</v>
      </c>
      <c r="Q52" s="42">
        <v>0</v>
      </c>
      <c r="R52" s="42">
        <v>0</v>
      </c>
      <c r="S52" s="42">
        <v>0</v>
      </c>
      <c r="T52" s="42">
        <v>0</v>
      </c>
      <c r="U52" s="42">
        <v>0</v>
      </c>
    </row>
    <row r="53" spans="1:21" s="12" customFormat="1" ht="15.6" x14ac:dyDescent="0.3">
      <c r="A53" s="59" t="s">
        <v>154</v>
      </c>
      <c r="B53" s="32" t="s">
        <v>155</v>
      </c>
      <c r="C53" s="59" t="s">
        <v>156</v>
      </c>
      <c r="D53" s="42">
        <v>0</v>
      </c>
      <c r="E53" s="42">
        <v>0</v>
      </c>
      <c r="F53" s="42">
        <v>0</v>
      </c>
      <c r="G53" s="42">
        <v>0</v>
      </c>
      <c r="H53" s="42">
        <v>0</v>
      </c>
      <c r="I53" s="42">
        <v>0</v>
      </c>
      <c r="J53" s="42">
        <v>0</v>
      </c>
      <c r="K53" s="42">
        <v>0</v>
      </c>
      <c r="L53" s="42">
        <v>0</v>
      </c>
      <c r="M53" s="42">
        <v>0</v>
      </c>
      <c r="N53" s="42">
        <v>0</v>
      </c>
      <c r="O53" s="42">
        <v>0</v>
      </c>
      <c r="P53" s="42">
        <v>0</v>
      </c>
      <c r="Q53" s="42">
        <v>0</v>
      </c>
      <c r="R53" s="42">
        <v>0</v>
      </c>
      <c r="S53" s="42">
        <v>0</v>
      </c>
      <c r="T53" s="42">
        <v>0</v>
      </c>
      <c r="U53" s="42">
        <v>0</v>
      </c>
    </row>
    <row r="54" spans="1:21" s="12" customFormat="1" ht="15.6" x14ac:dyDescent="0.3">
      <c r="A54" s="59" t="s">
        <v>157</v>
      </c>
      <c r="B54" s="32" t="s">
        <v>158</v>
      </c>
      <c r="C54" s="59" t="s">
        <v>159</v>
      </c>
      <c r="D54" s="42">
        <v>0</v>
      </c>
      <c r="E54" s="42">
        <v>0</v>
      </c>
      <c r="F54" s="42">
        <v>0</v>
      </c>
      <c r="G54" s="42">
        <v>0</v>
      </c>
      <c r="H54" s="42">
        <v>0</v>
      </c>
      <c r="I54" s="42">
        <v>0</v>
      </c>
      <c r="J54" s="42">
        <v>0</v>
      </c>
      <c r="K54" s="42">
        <v>0</v>
      </c>
      <c r="L54" s="42">
        <v>0</v>
      </c>
      <c r="M54" s="42">
        <v>0</v>
      </c>
      <c r="N54" s="42">
        <v>0</v>
      </c>
      <c r="O54" s="42">
        <v>0</v>
      </c>
      <c r="P54" s="42">
        <v>0</v>
      </c>
      <c r="Q54" s="42">
        <v>0</v>
      </c>
      <c r="R54" s="42">
        <v>0</v>
      </c>
      <c r="S54" s="42">
        <v>0</v>
      </c>
      <c r="T54" s="42">
        <v>0</v>
      </c>
      <c r="U54" s="42">
        <v>0</v>
      </c>
    </row>
    <row r="55" spans="1:21" s="12" customFormat="1" ht="15.6" x14ac:dyDescent="0.3">
      <c r="A55" s="59" t="s">
        <v>160</v>
      </c>
      <c r="B55" s="32" t="s">
        <v>161</v>
      </c>
      <c r="C55" s="59" t="s">
        <v>162</v>
      </c>
      <c r="D55" s="42">
        <v>0</v>
      </c>
      <c r="E55" s="42">
        <v>0</v>
      </c>
      <c r="F55" s="42">
        <v>0</v>
      </c>
      <c r="G55" s="42">
        <v>0</v>
      </c>
      <c r="H55" s="42">
        <v>0</v>
      </c>
      <c r="I55" s="42">
        <v>0</v>
      </c>
      <c r="J55" s="42">
        <v>0</v>
      </c>
      <c r="K55" s="42">
        <v>0</v>
      </c>
      <c r="L55" s="42">
        <v>0</v>
      </c>
      <c r="M55" s="42">
        <v>0</v>
      </c>
      <c r="N55" s="42">
        <v>0</v>
      </c>
      <c r="O55" s="42">
        <v>0</v>
      </c>
      <c r="P55" s="42">
        <v>0</v>
      </c>
      <c r="Q55" s="42">
        <v>0</v>
      </c>
      <c r="R55" s="42">
        <v>0</v>
      </c>
      <c r="S55" s="42">
        <v>0</v>
      </c>
      <c r="T55" s="42">
        <v>0</v>
      </c>
      <c r="U55" s="42">
        <v>0</v>
      </c>
    </row>
    <row r="56" spans="1:21" s="12" customFormat="1" ht="15.6" x14ac:dyDescent="0.3">
      <c r="A56" s="59" t="s">
        <v>163</v>
      </c>
      <c r="B56" s="32" t="s">
        <v>164</v>
      </c>
      <c r="C56" s="59" t="s">
        <v>165</v>
      </c>
      <c r="D56" s="42">
        <v>0</v>
      </c>
      <c r="E56" s="42">
        <v>0</v>
      </c>
      <c r="F56" s="42">
        <v>0</v>
      </c>
      <c r="G56" s="42">
        <v>0</v>
      </c>
      <c r="H56" s="42">
        <v>0</v>
      </c>
      <c r="I56" s="42">
        <v>0</v>
      </c>
      <c r="J56" s="42">
        <v>0</v>
      </c>
      <c r="K56" s="42">
        <v>0</v>
      </c>
      <c r="L56" s="42">
        <v>0</v>
      </c>
      <c r="M56" s="42">
        <v>0</v>
      </c>
      <c r="N56" s="42">
        <v>0</v>
      </c>
      <c r="O56" s="42">
        <v>0</v>
      </c>
      <c r="P56" s="42">
        <v>0</v>
      </c>
      <c r="Q56" s="42">
        <v>0</v>
      </c>
      <c r="R56" s="42">
        <v>0</v>
      </c>
      <c r="S56" s="42">
        <v>0</v>
      </c>
      <c r="T56" s="42">
        <v>0</v>
      </c>
      <c r="U56" s="42">
        <v>0</v>
      </c>
    </row>
    <row r="57" spans="1:21" s="12" customFormat="1" ht="15.6" x14ac:dyDescent="0.3">
      <c r="A57" s="59" t="s">
        <v>166</v>
      </c>
      <c r="B57" s="32" t="s">
        <v>167</v>
      </c>
      <c r="C57" s="59" t="s">
        <v>168</v>
      </c>
      <c r="D57" s="42">
        <v>0</v>
      </c>
      <c r="E57" s="42">
        <v>0</v>
      </c>
      <c r="F57" s="42">
        <v>0</v>
      </c>
      <c r="G57" s="42">
        <v>0</v>
      </c>
      <c r="H57" s="42">
        <v>0</v>
      </c>
      <c r="I57" s="42">
        <v>0</v>
      </c>
      <c r="J57" s="42">
        <v>0</v>
      </c>
      <c r="K57" s="42">
        <v>0</v>
      </c>
      <c r="L57" s="42">
        <v>0</v>
      </c>
      <c r="M57" s="42">
        <v>0</v>
      </c>
      <c r="N57" s="42">
        <v>0</v>
      </c>
      <c r="O57" s="42">
        <v>0</v>
      </c>
      <c r="P57" s="42">
        <v>0</v>
      </c>
      <c r="Q57" s="42">
        <v>0</v>
      </c>
      <c r="R57" s="42">
        <v>0</v>
      </c>
      <c r="S57" s="42">
        <v>0</v>
      </c>
      <c r="T57" s="42">
        <v>0</v>
      </c>
      <c r="U57" s="42">
        <v>0</v>
      </c>
    </row>
    <row r="58" spans="1:21" s="12" customFormat="1" ht="15.6" x14ac:dyDescent="0.3">
      <c r="A58" s="59" t="s">
        <v>169</v>
      </c>
      <c r="B58" s="32" t="s">
        <v>170</v>
      </c>
      <c r="C58" s="59" t="s">
        <v>171</v>
      </c>
      <c r="D58" s="42">
        <v>0</v>
      </c>
      <c r="E58" s="42">
        <v>0</v>
      </c>
      <c r="F58" s="42">
        <v>0</v>
      </c>
      <c r="G58" s="42">
        <v>0</v>
      </c>
      <c r="H58" s="42">
        <v>0</v>
      </c>
      <c r="I58" s="42">
        <v>0</v>
      </c>
      <c r="J58" s="42">
        <v>0</v>
      </c>
      <c r="K58" s="42">
        <v>0</v>
      </c>
      <c r="L58" s="42">
        <v>0</v>
      </c>
      <c r="M58" s="42">
        <v>0</v>
      </c>
      <c r="N58" s="42">
        <v>0</v>
      </c>
      <c r="O58" s="42">
        <v>0</v>
      </c>
      <c r="P58" s="42">
        <v>0</v>
      </c>
      <c r="Q58" s="42">
        <v>0</v>
      </c>
      <c r="R58" s="42">
        <v>0</v>
      </c>
      <c r="S58" s="42">
        <v>0</v>
      </c>
      <c r="T58" s="42">
        <v>0</v>
      </c>
      <c r="U58" s="42">
        <v>0</v>
      </c>
    </row>
    <row r="59" spans="1:21" s="12" customFormat="1" ht="15.6" x14ac:dyDescent="0.3">
      <c r="A59" s="59" t="s">
        <v>172</v>
      </c>
      <c r="B59" s="32" t="s">
        <v>173</v>
      </c>
      <c r="C59" s="59" t="s">
        <v>174</v>
      </c>
      <c r="D59" s="42">
        <v>0</v>
      </c>
      <c r="E59" s="42">
        <v>0</v>
      </c>
      <c r="F59" s="42">
        <v>0</v>
      </c>
      <c r="G59" s="42">
        <v>0</v>
      </c>
      <c r="H59" s="42">
        <v>0</v>
      </c>
      <c r="I59" s="42">
        <v>0</v>
      </c>
      <c r="J59" s="42">
        <v>0</v>
      </c>
      <c r="K59" s="42">
        <v>0</v>
      </c>
      <c r="L59" s="42">
        <v>0</v>
      </c>
      <c r="M59" s="42">
        <v>0</v>
      </c>
      <c r="N59" s="42">
        <v>0</v>
      </c>
      <c r="O59" s="42">
        <v>0</v>
      </c>
      <c r="P59" s="42">
        <v>0</v>
      </c>
      <c r="Q59" s="42">
        <v>0</v>
      </c>
      <c r="R59" s="42">
        <v>0</v>
      </c>
      <c r="S59" s="42">
        <v>0</v>
      </c>
      <c r="T59" s="42">
        <v>0</v>
      </c>
      <c r="U59" s="42">
        <v>0</v>
      </c>
    </row>
    <row r="60" spans="1:21" s="12" customFormat="1" ht="15.6" x14ac:dyDescent="0.3">
      <c r="A60" s="59" t="s">
        <v>175</v>
      </c>
      <c r="B60" s="32" t="s">
        <v>176</v>
      </c>
      <c r="C60" s="59" t="s">
        <v>177</v>
      </c>
      <c r="D60" s="42">
        <v>0</v>
      </c>
      <c r="E60" s="42">
        <v>0</v>
      </c>
      <c r="F60" s="42">
        <v>0</v>
      </c>
      <c r="G60" s="42">
        <v>0</v>
      </c>
      <c r="H60" s="42">
        <v>0</v>
      </c>
      <c r="I60" s="42">
        <v>0</v>
      </c>
      <c r="J60" s="42">
        <v>0</v>
      </c>
      <c r="K60" s="42">
        <v>0</v>
      </c>
      <c r="L60" s="42">
        <v>0</v>
      </c>
      <c r="M60" s="42">
        <v>0</v>
      </c>
      <c r="N60" s="42">
        <v>0</v>
      </c>
      <c r="O60" s="42">
        <v>0</v>
      </c>
      <c r="P60" s="42">
        <v>0</v>
      </c>
      <c r="Q60" s="42">
        <v>0</v>
      </c>
      <c r="R60" s="42">
        <v>0</v>
      </c>
      <c r="S60" s="42">
        <v>0</v>
      </c>
      <c r="T60" s="42">
        <v>0</v>
      </c>
      <c r="U60" s="42">
        <v>0</v>
      </c>
    </row>
    <row r="61" spans="1:21" s="12" customFormat="1" ht="15.6" x14ac:dyDescent="0.3">
      <c r="A61" s="59" t="s">
        <v>178</v>
      </c>
      <c r="B61" s="32" t="s">
        <v>179</v>
      </c>
      <c r="C61" s="59" t="s">
        <v>180</v>
      </c>
      <c r="D61" s="42">
        <v>0</v>
      </c>
      <c r="E61" s="42">
        <v>0</v>
      </c>
      <c r="F61" s="42">
        <v>0</v>
      </c>
      <c r="G61" s="42">
        <v>0</v>
      </c>
      <c r="H61" s="42">
        <v>0</v>
      </c>
      <c r="I61" s="42">
        <v>0</v>
      </c>
      <c r="J61" s="42">
        <v>0</v>
      </c>
      <c r="K61" s="42">
        <v>0</v>
      </c>
      <c r="L61" s="42">
        <v>0</v>
      </c>
      <c r="M61" s="42">
        <v>0</v>
      </c>
      <c r="N61" s="42">
        <v>0</v>
      </c>
      <c r="O61" s="42">
        <v>0</v>
      </c>
      <c r="P61" s="42">
        <v>0</v>
      </c>
      <c r="Q61" s="42">
        <v>0</v>
      </c>
      <c r="R61" s="42">
        <v>0</v>
      </c>
      <c r="S61" s="42">
        <v>0</v>
      </c>
      <c r="T61" s="42">
        <v>0</v>
      </c>
      <c r="U61" s="42">
        <v>0</v>
      </c>
    </row>
    <row r="62" spans="1:21" s="12" customFormat="1" ht="15.6" x14ac:dyDescent="0.3">
      <c r="A62" s="59" t="s">
        <v>181</v>
      </c>
      <c r="B62" s="32" t="s">
        <v>182</v>
      </c>
      <c r="C62" s="59" t="s">
        <v>183</v>
      </c>
      <c r="D62" s="42">
        <v>0</v>
      </c>
      <c r="E62" s="42">
        <v>0</v>
      </c>
      <c r="F62" s="42">
        <v>0</v>
      </c>
      <c r="G62" s="42">
        <v>0</v>
      </c>
      <c r="H62" s="42">
        <v>0</v>
      </c>
      <c r="I62" s="42">
        <v>0</v>
      </c>
      <c r="J62" s="42">
        <v>0</v>
      </c>
      <c r="K62" s="42">
        <v>0</v>
      </c>
      <c r="L62" s="42">
        <v>0</v>
      </c>
      <c r="M62" s="42">
        <v>0</v>
      </c>
      <c r="N62" s="42">
        <v>0</v>
      </c>
      <c r="O62" s="42">
        <v>0</v>
      </c>
      <c r="P62" s="42">
        <v>0</v>
      </c>
      <c r="Q62" s="42">
        <v>0</v>
      </c>
      <c r="R62" s="42">
        <v>0</v>
      </c>
      <c r="S62" s="42">
        <v>0</v>
      </c>
      <c r="T62" s="42">
        <v>0</v>
      </c>
      <c r="U62" s="42">
        <v>0</v>
      </c>
    </row>
    <row r="63" spans="1:21" s="12" customFormat="1" ht="15.6" x14ac:dyDescent="0.3">
      <c r="A63" s="59" t="s">
        <v>184</v>
      </c>
      <c r="B63" s="32" t="s">
        <v>185</v>
      </c>
      <c r="C63" s="59" t="s">
        <v>186</v>
      </c>
      <c r="D63" s="42">
        <v>0</v>
      </c>
      <c r="E63" s="42">
        <v>0</v>
      </c>
      <c r="F63" s="42">
        <v>0</v>
      </c>
      <c r="G63" s="42">
        <v>0</v>
      </c>
      <c r="H63" s="42">
        <v>0</v>
      </c>
      <c r="I63" s="42">
        <v>0</v>
      </c>
      <c r="J63" s="42">
        <v>0</v>
      </c>
      <c r="K63" s="42">
        <v>0</v>
      </c>
      <c r="L63" s="42">
        <v>0</v>
      </c>
      <c r="M63" s="42">
        <v>0</v>
      </c>
      <c r="N63" s="42">
        <v>0</v>
      </c>
      <c r="O63" s="42">
        <v>0</v>
      </c>
      <c r="P63" s="42">
        <v>0</v>
      </c>
      <c r="Q63" s="42">
        <v>0</v>
      </c>
      <c r="R63" s="42">
        <v>0</v>
      </c>
      <c r="S63" s="42">
        <v>0</v>
      </c>
      <c r="T63" s="42">
        <v>0</v>
      </c>
      <c r="U63" s="42">
        <v>0</v>
      </c>
    </row>
  </sheetData>
  <mergeCells count="7">
    <mergeCell ref="A2:U2"/>
    <mergeCell ref="A3:U3"/>
    <mergeCell ref="A4:A5"/>
    <mergeCell ref="B4:B5"/>
    <mergeCell ref="C4:C5"/>
    <mergeCell ref="D4:D5"/>
    <mergeCell ref="E4:U4"/>
  </mergeCells>
  <pageMargins left="0.2" right="0.2" top="0.28000000000000003" bottom="0.2" header="0.2" footer="0.2"/>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workbookViewId="0">
      <selection activeCell="D13" sqref="D13"/>
    </sheetView>
  </sheetViews>
  <sheetFormatPr defaultColWidth="8.88671875" defaultRowHeight="15.6" x14ac:dyDescent="0.3"/>
  <cols>
    <col min="1" max="1" width="7.5546875" style="78" customWidth="1"/>
    <col min="2" max="2" width="46.109375" style="62" customWidth="1"/>
    <col min="3" max="3" width="11.44140625" style="61" customWidth="1"/>
    <col min="4" max="4" width="13.33203125" style="62" customWidth="1"/>
    <col min="5" max="5" width="13.109375" style="62" customWidth="1"/>
    <col min="6" max="6" width="11.77734375" style="62" customWidth="1"/>
    <col min="7" max="7" width="8.6640625" style="62" customWidth="1"/>
    <col min="8" max="10" width="8.88671875" style="62"/>
    <col min="11" max="11" width="12.109375" style="62" customWidth="1"/>
    <col min="12" max="12" width="8.88671875" style="62"/>
    <col min="13" max="13" width="10.6640625" style="62" customWidth="1"/>
    <col min="14" max="14" width="8.88671875" style="62"/>
    <col min="15" max="15" width="12.88671875" style="62" customWidth="1"/>
    <col min="16" max="16" width="12.77734375" style="62" customWidth="1"/>
    <col min="17" max="17" width="13.21875" style="62" customWidth="1"/>
    <col min="18" max="18" width="12" style="62" customWidth="1"/>
    <col min="19" max="19" width="11.88671875" style="62" customWidth="1"/>
    <col min="20" max="20" width="11.6640625" style="62" customWidth="1"/>
    <col min="21" max="16384" width="8.88671875" style="62"/>
  </cols>
  <sheetData>
    <row r="1" spans="1:25" x14ac:dyDescent="0.3">
      <c r="A1" s="603" t="s">
        <v>8</v>
      </c>
      <c r="B1" s="603"/>
    </row>
    <row r="2" spans="1:25" ht="15.6" customHeight="1" x14ac:dyDescent="0.3">
      <c r="A2" s="607" t="s">
        <v>355</v>
      </c>
      <c r="B2" s="607"/>
      <c r="C2" s="607"/>
      <c r="D2" s="607"/>
      <c r="E2" s="607"/>
      <c r="F2" s="607"/>
      <c r="G2" s="607"/>
      <c r="H2" s="607"/>
      <c r="I2" s="607"/>
      <c r="J2" s="607"/>
      <c r="K2" s="607"/>
      <c r="L2" s="607"/>
      <c r="M2" s="607"/>
      <c r="N2" s="607"/>
      <c r="O2" s="607"/>
      <c r="P2" s="607"/>
      <c r="Q2" s="607"/>
      <c r="R2" s="607"/>
      <c r="S2" s="607"/>
      <c r="T2" s="607"/>
      <c r="U2" s="607"/>
    </row>
    <row r="3" spans="1:25" s="364" customFormat="1" ht="15.6" customHeight="1" x14ac:dyDescent="0.3">
      <c r="A3" s="608" t="s">
        <v>204</v>
      </c>
      <c r="B3" s="608"/>
      <c r="C3" s="608"/>
      <c r="D3" s="608"/>
      <c r="E3" s="608"/>
      <c r="F3" s="608"/>
      <c r="G3" s="608"/>
      <c r="H3" s="608"/>
      <c r="I3" s="608"/>
      <c r="J3" s="608"/>
      <c r="K3" s="608"/>
      <c r="L3" s="608"/>
      <c r="M3" s="608"/>
      <c r="N3" s="608"/>
      <c r="O3" s="608"/>
      <c r="P3" s="608"/>
      <c r="Q3" s="608"/>
      <c r="R3" s="608"/>
      <c r="S3" s="608"/>
      <c r="T3" s="608"/>
      <c r="U3" s="608"/>
      <c r="V3" s="363"/>
      <c r="W3" s="363"/>
      <c r="X3" s="363"/>
      <c r="Y3" s="363"/>
    </row>
    <row r="4" spans="1:25" s="365" customFormat="1" ht="28.2" customHeight="1" x14ac:dyDescent="0.3">
      <c r="A4" s="604" t="s">
        <v>0</v>
      </c>
      <c r="B4" s="604" t="s">
        <v>17</v>
      </c>
      <c r="C4" s="604" t="s">
        <v>18</v>
      </c>
      <c r="D4" s="605" t="s">
        <v>239</v>
      </c>
      <c r="E4" s="606" t="s">
        <v>224</v>
      </c>
      <c r="F4" s="606"/>
      <c r="G4" s="606"/>
      <c r="H4" s="606"/>
      <c r="I4" s="606"/>
      <c r="J4" s="606"/>
      <c r="K4" s="606"/>
      <c r="L4" s="606"/>
      <c r="M4" s="606"/>
      <c r="N4" s="606"/>
      <c r="O4" s="606"/>
      <c r="P4" s="606"/>
      <c r="Q4" s="606"/>
      <c r="R4" s="606"/>
      <c r="S4" s="606"/>
      <c r="T4" s="606"/>
      <c r="U4" s="606"/>
    </row>
    <row r="5" spans="1:25" s="365" customFormat="1" ht="30.6" customHeight="1" x14ac:dyDescent="0.3">
      <c r="A5" s="604"/>
      <c r="B5" s="604"/>
      <c r="C5" s="604"/>
      <c r="D5" s="605"/>
      <c r="E5" s="366" t="s">
        <v>333</v>
      </c>
      <c r="F5" s="366" t="s">
        <v>334</v>
      </c>
      <c r="G5" s="366" t="s">
        <v>335</v>
      </c>
      <c r="H5" s="366" t="s">
        <v>336</v>
      </c>
      <c r="I5" s="366" t="s">
        <v>337</v>
      </c>
      <c r="J5" s="366" t="s">
        <v>338</v>
      </c>
      <c r="K5" s="366" t="s">
        <v>339</v>
      </c>
      <c r="L5" s="366" t="s">
        <v>340</v>
      </c>
      <c r="M5" s="366" t="s">
        <v>341</v>
      </c>
      <c r="N5" s="366" t="s">
        <v>342</v>
      </c>
      <c r="O5" s="366" t="s">
        <v>343</v>
      </c>
      <c r="P5" s="366" t="s">
        <v>344</v>
      </c>
      <c r="Q5" s="366" t="s">
        <v>345</v>
      </c>
      <c r="R5" s="367" t="s">
        <v>346</v>
      </c>
      <c r="S5" s="367" t="s">
        <v>347</v>
      </c>
      <c r="T5" s="367" t="s">
        <v>348</v>
      </c>
      <c r="U5" s="367" t="s">
        <v>349</v>
      </c>
    </row>
    <row r="6" spans="1:25" s="365" customFormat="1" ht="13.2" x14ac:dyDescent="0.3">
      <c r="A6" s="37" t="s">
        <v>226</v>
      </c>
      <c r="B6" s="37" t="s">
        <v>227</v>
      </c>
      <c r="C6" s="37" t="s">
        <v>228</v>
      </c>
      <c r="D6" s="368" t="s">
        <v>954</v>
      </c>
      <c r="E6" s="369" t="s">
        <v>230</v>
      </c>
      <c r="F6" s="369" t="s">
        <v>231</v>
      </c>
      <c r="G6" s="369" t="s">
        <v>232</v>
      </c>
      <c r="H6" s="48">
        <v>-8</v>
      </c>
      <c r="I6" s="48">
        <v>-9</v>
      </c>
      <c r="J6" s="48">
        <v>-10</v>
      </c>
      <c r="K6" s="48">
        <v>-11</v>
      </c>
      <c r="L6" s="48">
        <v>-12</v>
      </c>
      <c r="M6" s="48">
        <v>-13</v>
      </c>
      <c r="N6" s="48">
        <v>-14</v>
      </c>
      <c r="O6" s="48">
        <v>-15</v>
      </c>
      <c r="P6" s="48">
        <v>-16</v>
      </c>
      <c r="Q6" s="48">
        <v>-17</v>
      </c>
      <c r="R6" s="48">
        <v>-18</v>
      </c>
      <c r="S6" s="48">
        <v>-19</v>
      </c>
      <c r="T6" s="48">
        <v>-20</v>
      </c>
      <c r="U6" s="48">
        <v>-21</v>
      </c>
    </row>
    <row r="7" spans="1:25" s="370" customFormat="1" ht="41.4" customHeight="1" x14ac:dyDescent="0.3">
      <c r="A7" s="362">
        <v>1</v>
      </c>
      <c r="B7" s="362" t="s">
        <v>240</v>
      </c>
      <c r="C7" s="476" t="s">
        <v>241</v>
      </c>
      <c r="D7" s="540">
        <v>827.73576999999977</v>
      </c>
      <c r="E7" s="376">
        <v>67.599999999999994</v>
      </c>
      <c r="F7" s="376">
        <v>51.470000000000013</v>
      </c>
      <c r="G7" s="376">
        <v>46</v>
      </c>
      <c r="H7" s="541">
        <v>19.069999999999997</v>
      </c>
      <c r="I7" s="541">
        <v>26.819999999999997</v>
      </c>
      <c r="J7" s="541">
        <v>10.11</v>
      </c>
      <c r="K7" s="541">
        <v>50.519999999999989</v>
      </c>
      <c r="L7" s="541">
        <v>17.170000000000002</v>
      </c>
      <c r="M7" s="541">
        <v>21.78</v>
      </c>
      <c r="N7" s="541">
        <v>2.3400000000000003</v>
      </c>
      <c r="O7" s="541">
        <v>294.06999999999994</v>
      </c>
      <c r="P7" s="541">
        <v>16.265769999999996</v>
      </c>
      <c r="Q7" s="541">
        <v>11.370000000000001</v>
      </c>
      <c r="R7" s="541">
        <v>7.7200000000000006</v>
      </c>
      <c r="S7" s="541">
        <v>40.410000000000004</v>
      </c>
      <c r="T7" s="541">
        <v>114.62000000000002</v>
      </c>
      <c r="U7" s="541">
        <v>30.400000000000002</v>
      </c>
    </row>
    <row r="8" spans="1:25" s="371" customFormat="1" ht="30" customHeight="1" x14ac:dyDescent="0.3">
      <c r="A8" s="66"/>
      <c r="B8" s="66" t="s">
        <v>242</v>
      </c>
      <c r="C8" s="477"/>
      <c r="D8" s="542"/>
      <c r="E8" s="543"/>
      <c r="F8" s="543"/>
      <c r="G8" s="543"/>
      <c r="H8" s="544"/>
      <c r="I8" s="544"/>
      <c r="J8" s="544"/>
      <c r="K8" s="544"/>
      <c r="L8" s="544"/>
      <c r="M8" s="544"/>
      <c r="N8" s="544"/>
      <c r="O8" s="544"/>
      <c r="P8" s="544"/>
      <c r="Q8" s="544"/>
      <c r="R8" s="544"/>
      <c r="S8" s="544"/>
      <c r="T8" s="544"/>
      <c r="U8" s="544"/>
    </row>
    <row r="9" spans="1:25" s="373" customFormat="1" ht="30" customHeight="1" x14ac:dyDescent="0.3">
      <c r="A9" s="68" t="s">
        <v>24</v>
      </c>
      <c r="B9" s="69" t="s">
        <v>25</v>
      </c>
      <c r="C9" s="68" t="s">
        <v>243</v>
      </c>
      <c r="D9" s="372">
        <v>612.06576999999993</v>
      </c>
      <c r="E9" s="372">
        <v>31.000000000000004</v>
      </c>
      <c r="F9" s="372">
        <v>35.42</v>
      </c>
      <c r="G9" s="372">
        <v>17.239999999999998</v>
      </c>
      <c r="H9" s="372">
        <v>18.38</v>
      </c>
      <c r="I9" s="372">
        <v>14.620000000000001</v>
      </c>
      <c r="J9" s="372">
        <v>4.37</v>
      </c>
      <c r="K9" s="372">
        <v>48.529999999999994</v>
      </c>
      <c r="L9" s="372">
        <v>14.73</v>
      </c>
      <c r="M9" s="372">
        <v>6.97</v>
      </c>
      <c r="N9" s="372">
        <v>1.6400000000000001</v>
      </c>
      <c r="O9" s="372">
        <v>230.70999999999995</v>
      </c>
      <c r="P9" s="372">
        <v>15.885769999999999</v>
      </c>
      <c r="Q9" s="372">
        <v>9.27</v>
      </c>
      <c r="R9" s="372">
        <v>5.51</v>
      </c>
      <c r="S9" s="372">
        <v>14.26</v>
      </c>
      <c r="T9" s="372">
        <v>114.34000000000002</v>
      </c>
      <c r="U9" s="372">
        <v>29.19</v>
      </c>
    </row>
    <row r="10" spans="1:25" s="373" customFormat="1" ht="30" customHeight="1" x14ac:dyDescent="0.3">
      <c r="A10" s="68" t="s">
        <v>33</v>
      </c>
      <c r="B10" s="69" t="s">
        <v>244</v>
      </c>
      <c r="C10" s="68" t="s">
        <v>245</v>
      </c>
      <c r="D10" s="372">
        <v>0.43</v>
      </c>
      <c r="E10" s="372">
        <v>0</v>
      </c>
      <c r="F10" s="372">
        <v>0.12</v>
      </c>
      <c r="G10" s="372">
        <v>0.01</v>
      </c>
      <c r="H10" s="372">
        <v>0.12</v>
      </c>
      <c r="I10" s="372">
        <v>0</v>
      </c>
      <c r="J10" s="372">
        <v>0</v>
      </c>
      <c r="K10" s="372">
        <v>0.13</v>
      </c>
      <c r="L10" s="372">
        <v>0.05</v>
      </c>
      <c r="M10" s="372">
        <v>0</v>
      </c>
      <c r="N10" s="372">
        <v>0</v>
      </c>
      <c r="O10" s="372">
        <v>0</v>
      </c>
      <c r="P10" s="372">
        <v>0</v>
      </c>
      <c r="Q10" s="372">
        <v>0</v>
      </c>
      <c r="R10" s="372">
        <v>0</v>
      </c>
      <c r="S10" s="372">
        <v>0</v>
      </c>
      <c r="T10" s="372">
        <v>0</v>
      </c>
      <c r="U10" s="372">
        <v>0</v>
      </c>
    </row>
    <row r="11" spans="1:25" s="373" customFormat="1" ht="30" customHeight="1" x14ac:dyDescent="0.3">
      <c r="A11" s="68" t="s">
        <v>36</v>
      </c>
      <c r="B11" s="69" t="s">
        <v>246</v>
      </c>
      <c r="C11" s="68" t="s">
        <v>247</v>
      </c>
      <c r="D11" s="372">
        <v>209.06000000000003</v>
      </c>
      <c r="E11" s="372">
        <v>36.599999999999994</v>
      </c>
      <c r="F11" s="372">
        <v>15.93</v>
      </c>
      <c r="G11" s="372">
        <v>28.65</v>
      </c>
      <c r="H11" s="372">
        <v>0.42000000000000004</v>
      </c>
      <c r="I11" s="372">
        <v>12.2</v>
      </c>
      <c r="J11" s="372">
        <v>5.73</v>
      </c>
      <c r="K11" s="372">
        <v>1.82</v>
      </c>
      <c r="L11" s="372">
        <v>0.75</v>
      </c>
      <c r="M11" s="372">
        <v>14.309999999999999</v>
      </c>
      <c r="N11" s="372">
        <v>0.7</v>
      </c>
      <c r="O11" s="372">
        <v>59.800000000000011</v>
      </c>
      <c r="P11" s="372">
        <v>0.2</v>
      </c>
      <c r="Q11" s="372">
        <v>2.1</v>
      </c>
      <c r="R11" s="372">
        <v>2.21</v>
      </c>
      <c r="S11" s="372">
        <v>26.15</v>
      </c>
      <c r="T11" s="372">
        <v>0.28000000000000003</v>
      </c>
      <c r="U11" s="372">
        <v>1.21</v>
      </c>
    </row>
    <row r="12" spans="1:25" s="373" customFormat="1" ht="30" customHeight="1" x14ac:dyDescent="0.3">
      <c r="A12" s="68" t="s">
        <v>39</v>
      </c>
      <c r="B12" s="69" t="s">
        <v>248</v>
      </c>
      <c r="C12" s="68" t="s">
        <v>249</v>
      </c>
      <c r="D12" s="542"/>
      <c r="E12" s="543"/>
      <c r="F12" s="543"/>
      <c r="G12" s="543"/>
      <c r="H12" s="544"/>
      <c r="I12" s="544"/>
      <c r="J12" s="544"/>
      <c r="K12" s="544"/>
      <c r="L12" s="544"/>
      <c r="M12" s="544"/>
      <c r="N12" s="544"/>
      <c r="O12" s="544"/>
      <c r="P12" s="544"/>
      <c r="Q12" s="544"/>
      <c r="R12" s="545"/>
      <c r="S12" s="545"/>
      <c r="T12" s="545"/>
      <c r="U12" s="545"/>
    </row>
    <row r="13" spans="1:25" s="373" customFormat="1" ht="30" customHeight="1" x14ac:dyDescent="0.3">
      <c r="A13" s="68" t="s">
        <v>42</v>
      </c>
      <c r="B13" s="69" t="s">
        <v>250</v>
      </c>
      <c r="C13" s="68" t="s">
        <v>251</v>
      </c>
      <c r="D13" s="542"/>
      <c r="E13" s="543"/>
      <c r="F13" s="543"/>
      <c r="G13" s="543"/>
      <c r="H13" s="544"/>
      <c r="I13" s="544"/>
      <c r="J13" s="544"/>
      <c r="K13" s="544"/>
      <c r="L13" s="544"/>
      <c r="M13" s="544"/>
      <c r="N13" s="544"/>
      <c r="O13" s="544"/>
      <c r="P13" s="544"/>
      <c r="Q13" s="544"/>
      <c r="R13" s="545"/>
      <c r="S13" s="545"/>
      <c r="T13" s="545"/>
      <c r="U13" s="545"/>
    </row>
    <row r="14" spans="1:25" s="373" customFormat="1" ht="30" customHeight="1" x14ac:dyDescent="0.3">
      <c r="A14" s="68" t="s">
        <v>45</v>
      </c>
      <c r="B14" s="69" t="s">
        <v>252</v>
      </c>
      <c r="C14" s="68" t="s">
        <v>253</v>
      </c>
      <c r="D14" s="542"/>
      <c r="E14" s="543"/>
      <c r="F14" s="543"/>
      <c r="G14" s="543"/>
      <c r="H14" s="544"/>
      <c r="I14" s="544"/>
      <c r="J14" s="544"/>
      <c r="K14" s="544"/>
      <c r="L14" s="544"/>
      <c r="M14" s="544"/>
      <c r="N14" s="544"/>
      <c r="O14" s="544"/>
      <c r="P14" s="544"/>
      <c r="Q14" s="544"/>
      <c r="R14" s="545"/>
      <c r="S14" s="545"/>
      <c r="T14" s="545"/>
      <c r="U14" s="545"/>
    </row>
    <row r="15" spans="1:25" s="375" customFormat="1" ht="30" customHeight="1" x14ac:dyDescent="0.3">
      <c r="A15" s="374"/>
      <c r="B15" s="66" t="s">
        <v>254</v>
      </c>
      <c r="C15" s="76" t="s">
        <v>255</v>
      </c>
      <c r="D15" s="542"/>
      <c r="E15" s="543"/>
      <c r="F15" s="543"/>
      <c r="G15" s="543"/>
      <c r="H15" s="544"/>
      <c r="I15" s="544"/>
      <c r="J15" s="544"/>
      <c r="K15" s="544"/>
      <c r="L15" s="544"/>
      <c r="M15" s="544"/>
      <c r="N15" s="544"/>
      <c r="O15" s="544"/>
      <c r="P15" s="544"/>
      <c r="Q15" s="544"/>
      <c r="R15" s="546"/>
      <c r="S15" s="546"/>
      <c r="T15" s="546"/>
      <c r="U15" s="546"/>
    </row>
    <row r="16" spans="1:25" s="375" customFormat="1" ht="30" customHeight="1" x14ac:dyDescent="0.25">
      <c r="A16" s="68" t="s">
        <v>50</v>
      </c>
      <c r="B16" s="69" t="s">
        <v>256</v>
      </c>
      <c r="C16" s="68" t="s">
        <v>257</v>
      </c>
      <c r="D16" s="372">
        <v>6.1799999999999988</v>
      </c>
      <c r="E16" s="372">
        <v>0</v>
      </c>
      <c r="F16" s="372">
        <v>0</v>
      </c>
      <c r="G16" s="372">
        <v>0.1</v>
      </c>
      <c r="H16" s="372">
        <v>0.15</v>
      </c>
      <c r="I16" s="372">
        <v>0</v>
      </c>
      <c r="J16" s="372">
        <v>0.01</v>
      </c>
      <c r="K16" s="372">
        <v>0.04</v>
      </c>
      <c r="L16" s="372">
        <v>1.6400000000000001</v>
      </c>
      <c r="M16" s="372">
        <v>0.5</v>
      </c>
      <c r="N16" s="372">
        <v>0</v>
      </c>
      <c r="O16" s="372">
        <v>3.5599999999999987</v>
      </c>
      <c r="P16" s="372">
        <v>0.18</v>
      </c>
      <c r="Q16" s="372">
        <v>0</v>
      </c>
      <c r="R16" s="372">
        <v>0</v>
      </c>
      <c r="S16" s="372">
        <v>0</v>
      </c>
      <c r="T16" s="547">
        <v>0</v>
      </c>
      <c r="U16" s="547">
        <v>0</v>
      </c>
    </row>
    <row r="17" spans="1:21" s="375" customFormat="1" ht="30" customHeight="1" x14ac:dyDescent="0.3">
      <c r="A17" s="68" t="s">
        <v>53</v>
      </c>
      <c r="B17" s="69" t="s">
        <v>258</v>
      </c>
      <c r="C17" s="68" t="s">
        <v>259</v>
      </c>
      <c r="D17" s="542"/>
      <c r="E17" s="543"/>
      <c r="F17" s="543"/>
      <c r="G17" s="543"/>
      <c r="H17" s="544"/>
      <c r="I17" s="544"/>
      <c r="J17" s="544"/>
      <c r="K17" s="544"/>
      <c r="L17" s="544"/>
      <c r="M17" s="544"/>
      <c r="N17" s="544"/>
      <c r="O17" s="544"/>
      <c r="P17" s="544"/>
      <c r="Q17" s="544"/>
      <c r="R17" s="546"/>
      <c r="S17" s="546"/>
      <c r="T17" s="546"/>
      <c r="U17" s="546"/>
    </row>
    <row r="18" spans="1:21" s="375" customFormat="1" ht="30" customHeight="1" x14ac:dyDescent="0.3">
      <c r="A18" s="68" t="s">
        <v>56</v>
      </c>
      <c r="B18" s="69" t="s">
        <v>260</v>
      </c>
      <c r="C18" s="68" t="s">
        <v>261</v>
      </c>
      <c r="D18" s="542"/>
      <c r="E18" s="543"/>
      <c r="F18" s="543"/>
      <c r="G18" s="543"/>
      <c r="H18" s="544"/>
      <c r="I18" s="544"/>
      <c r="J18" s="544"/>
      <c r="K18" s="544"/>
      <c r="L18" s="544"/>
      <c r="M18" s="544"/>
      <c r="N18" s="544"/>
      <c r="O18" s="544"/>
      <c r="P18" s="544"/>
      <c r="Q18" s="544"/>
      <c r="R18" s="546"/>
      <c r="S18" s="546"/>
      <c r="T18" s="546"/>
      <c r="U18" s="546"/>
    </row>
    <row r="19" spans="1:21" s="375" customFormat="1" ht="30" customHeight="1" x14ac:dyDescent="0.3">
      <c r="A19" s="68" t="s">
        <v>24</v>
      </c>
      <c r="B19" s="69" t="s">
        <v>262</v>
      </c>
      <c r="C19" s="68" t="s">
        <v>263</v>
      </c>
      <c r="D19" s="542"/>
      <c r="E19" s="543"/>
      <c r="F19" s="543"/>
      <c r="G19" s="543"/>
      <c r="H19" s="544"/>
      <c r="I19" s="544"/>
      <c r="J19" s="544"/>
      <c r="K19" s="544"/>
      <c r="L19" s="544"/>
      <c r="M19" s="544"/>
      <c r="N19" s="544"/>
      <c r="O19" s="544"/>
      <c r="P19" s="544"/>
      <c r="Q19" s="544"/>
      <c r="R19" s="546"/>
      <c r="S19" s="546"/>
      <c r="T19" s="546"/>
      <c r="U19" s="546"/>
    </row>
    <row r="20" spans="1:21" s="377" customFormat="1" ht="30" customHeight="1" x14ac:dyDescent="0.25">
      <c r="A20" s="72">
        <v>2</v>
      </c>
      <c r="B20" s="64" t="s">
        <v>264</v>
      </c>
      <c r="C20" s="72"/>
      <c r="D20" s="376">
        <v>21.98</v>
      </c>
      <c r="E20" s="376">
        <v>0</v>
      </c>
      <c r="F20" s="376">
        <v>0</v>
      </c>
      <c r="G20" s="376">
        <v>0</v>
      </c>
      <c r="H20" s="376">
        <v>0</v>
      </c>
      <c r="I20" s="376">
        <v>0</v>
      </c>
      <c r="J20" s="376">
        <v>0</v>
      </c>
      <c r="K20" s="376">
        <v>0</v>
      </c>
      <c r="L20" s="376">
        <v>11.98</v>
      </c>
      <c r="M20" s="376">
        <v>0</v>
      </c>
      <c r="N20" s="376">
        <v>0</v>
      </c>
      <c r="O20" s="376">
        <v>10</v>
      </c>
      <c r="P20" s="376">
        <v>0</v>
      </c>
      <c r="Q20" s="376">
        <v>0</v>
      </c>
      <c r="R20" s="376">
        <v>0</v>
      </c>
      <c r="S20" s="376">
        <v>0</v>
      </c>
      <c r="T20" s="547">
        <v>0</v>
      </c>
      <c r="U20" s="547">
        <v>0</v>
      </c>
    </row>
    <row r="21" spans="1:21" s="378" customFormat="1" ht="30" customHeight="1" x14ac:dyDescent="0.3">
      <c r="A21" s="68"/>
      <c r="B21" s="69" t="s">
        <v>242</v>
      </c>
      <c r="C21" s="68"/>
      <c r="D21" s="542"/>
      <c r="E21" s="543"/>
      <c r="F21" s="543"/>
      <c r="G21" s="543"/>
      <c r="H21" s="544"/>
      <c r="I21" s="544"/>
      <c r="J21" s="544"/>
      <c r="K21" s="544"/>
      <c r="L21" s="544"/>
      <c r="M21" s="544"/>
      <c r="N21" s="544"/>
      <c r="O21" s="544"/>
      <c r="P21" s="544"/>
      <c r="Q21" s="544"/>
      <c r="R21" s="548"/>
      <c r="S21" s="548"/>
      <c r="T21" s="548"/>
      <c r="U21" s="548"/>
    </row>
    <row r="22" spans="1:21" s="379" customFormat="1" ht="30" customHeight="1" x14ac:dyDescent="0.3">
      <c r="A22" s="68" t="s">
        <v>64</v>
      </c>
      <c r="B22" s="69" t="s">
        <v>265</v>
      </c>
      <c r="C22" s="68" t="s">
        <v>266</v>
      </c>
      <c r="D22" s="542">
        <v>21.98</v>
      </c>
      <c r="E22" s="543">
        <v>0</v>
      </c>
      <c r="F22" s="543">
        <v>0</v>
      </c>
      <c r="G22" s="543">
        <v>0</v>
      </c>
      <c r="H22" s="544">
        <v>0</v>
      </c>
      <c r="I22" s="544">
        <v>0</v>
      </c>
      <c r="J22" s="544">
        <v>0</v>
      </c>
      <c r="K22" s="544">
        <v>0</v>
      </c>
      <c r="L22" s="544">
        <v>11.98</v>
      </c>
      <c r="M22" s="544">
        <v>0</v>
      </c>
      <c r="N22" s="544">
        <v>0</v>
      </c>
      <c r="O22" s="544">
        <v>10</v>
      </c>
      <c r="P22" s="544">
        <v>0</v>
      </c>
      <c r="Q22" s="544">
        <v>0</v>
      </c>
      <c r="R22" s="544">
        <v>0</v>
      </c>
      <c r="S22" s="544">
        <v>0</v>
      </c>
      <c r="T22" s="544">
        <v>0</v>
      </c>
      <c r="U22" s="544">
        <v>0</v>
      </c>
    </row>
    <row r="23" spans="1:21" s="380" customFormat="1" ht="30" customHeight="1" x14ac:dyDescent="0.3">
      <c r="A23" s="68" t="s">
        <v>67</v>
      </c>
      <c r="B23" s="69" t="s">
        <v>267</v>
      </c>
      <c r="C23" s="68" t="s">
        <v>268</v>
      </c>
      <c r="D23" s="542"/>
      <c r="E23" s="543"/>
      <c r="F23" s="543"/>
      <c r="G23" s="543"/>
      <c r="H23" s="544"/>
      <c r="I23" s="544"/>
      <c r="J23" s="544"/>
      <c r="K23" s="544"/>
      <c r="L23" s="544"/>
      <c r="M23" s="544"/>
      <c r="N23" s="544"/>
      <c r="O23" s="544"/>
      <c r="P23" s="544"/>
      <c r="Q23" s="544"/>
      <c r="R23" s="549"/>
      <c r="S23" s="549"/>
      <c r="T23" s="549"/>
      <c r="U23" s="549"/>
    </row>
    <row r="24" spans="1:21" s="365" customFormat="1" ht="30" customHeight="1" x14ac:dyDescent="0.3">
      <c r="A24" s="68" t="s">
        <v>70</v>
      </c>
      <c r="B24" s="69" t="s">
        <v>269</v>
      </c>
      <c r="C24" s="68" t="s">
        <v>270</v>
      </c>
      <c r="D24" s="542"/>
      <c r="E24" s="543"/>
      <c r="F24" s="543"/>
      <c r="G24" s="543"/>
      <c r="H24" s="544"/>
      <c r="I24" s="544"/>
      <c r="J24" s="544"/>
      <c r="K24" s="544"/>
      <c r="L24" s="544"/>
      <c r="M24" s="544"/>
      <c r="N24" s="544"/>
      <c r="O24" s="544"/>
      <c r="P24" s="544"/>
      <c r="Q24" s="544"/>
      <c r="R24" s="550"/>
      <c r="S24" s="550"/>
      <c r="T24" s="550"/>
      <c r="U24" s="550"/>
    </row>
    <row r="25" spans="1:21" s="365" customFormat="1" ht="30" customHeight="1" x14ac:dyDescent="0.3">
      <c r="A25" s="68" t="s">
        <v>73</v>
      </c>
      <c r="B25" s="69" t="s">
        <v>271</v>
      </c>
      <c r="C25" s="68" t="s">
        <v>272</v>
      </c>
      <c r="D25" s="542"/>
      <c r="E25" s="543"/>
      <c r="F25" s="543"/>
      <c r="G25" s="543"/>
      <c r="H25" s="544"/>
      <c r="I25" s="544"/>
      <c r="J25" s="544"/>
      <c r="K25" s="544"/>
      <c r="L25" s="544"/>
      <c r="M25" s="544"/>
      <c r="N25" s="544"/>
      <c r="O25" s="544"/>
      <c r="P25" s="544"/>
      <c r="Q25" s="544"/>
      <c r="R25" s="550"/>
      <c r="S25" s="550"/>
      <c r="T25" s="550"/>
      <c r="U25" s="550"/>
    </row>
    <row r="26" spans="1:21" s="379" customFormat="1" ht="46.2" customHeight="1" x14ac:dyDescent="0.3">
      <c r="A26" s="72">
        <v>3</v>
      </c>
      <c r="B26" s="64" t="s">
        <v>273</v>
      </c>
      <c r="C26" s="72" t="s">
        <v>274</v>
      </c>
      <c r="D26" s="551">
        <v>0</v>
      </c>
      <c r="E26" s="543">
        <v>0</v>
      </c>
      <c r="F26" s="543">
        <v>0</v>
      </c>
      <c r="G26" s="543">
        <v>0</v>
      </c>
      <c r="H26" s="544">
        <v>0</v>
      </c>
      <c r="I26" s="544">
        <v>0</v>
      </c>
      <c r="J26" s="544">
        <v>0</v>
      </c>
      <c r="K26" s="544">
        <v>0</v>
      </c>
      <c r="L26" s="543">
        <v>0</v>
      </c>
      <c r="M26" s="543">
        <v>0</v>
      </c>
      <c r="N26" s="543">
        <v>0</v>
      </c>
      <c r="O26" s="544">
        <v>0</v>
      </c>
      <c r="P26" s="544">
        <v>0</v>
      </c>
      <c r="Q26" s="544">
        <v>0</v>
      </c>
      <c r="R26" s="544">
        <v>0</v>
      </c>
      <c r="S26" s="544">
        <v>0</v>
      </c>
      <c r="T26" s="544">
        <v>0</v>
      </c>
      <c r="U26" s="544">
        <v>0</v>
      </c>
    </row>
    <row r="27" spans="1:21" s="379" customFormat="1" ht="30" customHeight="1" x14ac:dyDescent="0.3">
      <c r="A27" s="72">
        <v>4</v>
      </c>
      <c r="B27" s="64" t="s">
        <v>275</v>
      </c>
      <c r="C27" s="72" t="s">
        <v>220</v>
      </c>
      <c r="D27" s="552">
        <f>SUM(D29:D33)</f>
        <v>69.285799999999995</v>
      </c>
      <c r="E27" s="552">
        <f t="shared" ref="E27:U27" si="0">SUM(E29:E33)</f>
        <v>6.5300000000000011</v>
      </c>
      <c r="F27" s="552">
        <f t="shared" si="0"/>
        <v>6.7899999999999991</v>
      </c>
      <c r="G27" s="552">
        <f t="shared" si="0"/>
        <v>1.7</v>
      </c>
      <c r="H27" s="552">
        <f t="shared" si="0"/>
        <v>4.3</v>
      </c>
      <c r="I27" s="552">
        <f t="shared" si="0"/>
        <v>2.2000000000000002</v>
      </c>
      <c r="J27" s="552">
        <f t="shared" si="0"/>
        <v>2.5658000000000003</v>
      </c>
      <c r="K27" s="552">
        <f t="shared" si="0"/>
        <v>4.63</v>
      </c>
      <c r="L27" s="552">
        <f t="shared" si="0"/>
        <v>0.57000000000000006</v>
      </c>
      <c r="M27" s="552">
        <f t="shared" si="0"/>
        <v>6.88</v>
      </c>
      <c r="N27" s="552">
        <f t="shared" si="0"/>
        <v>0</v>
      </c>
      <c r="O27" s="552">
        <f t="shared" si="0"/>
        <v>2.16</v>
      </c>
      <c r="P27" s="552">
        <f t="shared" si="0"/>
        <v>1.6</v>
      </c>
      <c r="Q27" s="552">
        <f t="shared" si="0"/>
        <v>3.22</v>
      </c>
      <c r="R27" s="552">
        <f t="shared" si="0"/>
        <v>0.11</v>
      </c>
      <c r="S27" s="552">
        <f t="shared" si="0"/>
        <v>5.12</v>
      </c>
      <c r="T27" s="552">
        <f t="shared" si="0"/>
        <v>1.5899999999999999</v>
      </c>
      <c r="U27" s="552">
        <f t="shared" si="0"/>
        <v>19.32</v>
      </c>
    </row>
    <row r="28" spans="1:21" s="365" customFormat="1" ht="30" customHeight="1" x14ac:dyDescent="0.3">
      <c r="A28" s="76"/>
      <c r="B28" s="66" t="s">
        <v>242</v>
      </c>
      <c r="C28" s="76"/>
      <c r="D28" s="542"/>
      <c r="E28" s="543"/>
      <c r="F28" s="543"/>
      <c r="G28" s="543"/>
      <c r="H28" s="544"/>
      <c r="I28" s="544"/>
      <c r="J28" s="544"/>
      <c r="K28" s="544"/>
      <c r="L28" s="544"/>
      <c r="M28" s="544"/>
      <c r="N28" s="544"/>
      <c r="O28" s="544"/>
      <c r="P28" s="544"/>
      <c r="Q28" s="544"/>
      <c r="R28" s="550"/>
      <c r="S28" s="550"/>
      <c r="T28" s="550"/>
      <c r="U28" s="550"/>
    </row>
    <row r="29" spans="1:21" s="365" customFormat="1" ht="52.8" x14ac:dyDescent="0.3">
      <c r="A29" s="68" t="s">
        <v>276</v>
      </c>
      <c r="B29" s="69" t="s">
        <v>277</v>
      </c>
      <c r="C29" s="68" t="s">
        <v>278</v>
      </c>
      <c r="D29" s="542">
        <v>0.48</v>
      </c>
      <c r="E29" s="543">
        <v>0.48</v>
      </c>
      <c r="F29" s="543">
        <v>0</v>
      </c>
      <c r="G29" s="543">
        <v>0</v>
      </c>
      <c r="H29" s="544">
        <v>0</v>
      </c>
      <c r="I29" s="544">
        <v>0</v>
      </c>
      <c r="J29" s="544">
        <v>0</v>
      </c>
      <c r="K29" s="544">
        <v>0</v>
      </c>
      <c r="L29" s="543">
        <v>0</v>
      </c>
      <c r="M29" s="543">
        <v>0</v>
      </c>
      <c r="N29" s="543">
        <v>0</v>
      </c>
      <c r="O29" s="544">
        <v>0</v>
      </c>
      <c r="P29" s="544">
        <v>0</v>
      </c>
      <c r="Q29" s="544">
        <v>0</v>
      </c>
      <c r="R29" s="544">
        <v>0</v>
      </c>
      <c r="S29" s="544">
        <v>0</v>
      </c>
      <c r="T29" s="544">
        <v>0</v>
      </c>
      <c r="U29" s="544">
        <v>0</v>
      </c>
    </row>
    <row r="30" spans="1:21" s="365" customFormat="1" ht="26.4" x14ac:dyDescent="0.3">
      <c r="A30" s="68" t="s">
        <v>279</v>
      </c>
      <c r="B30" s="69" t="s">
        <v>280</v>
      </c>
      <c r="C30" s="68" t="s">
        <v>281</v>
      </c>
      <c r="D30" s="376">
        <v>60.9758</v>
      </c>
      <c r="E30" s="376">
        <v>5.4600000000000009</v>
      </c>
      <c r="F30" s="376">
        <v>6.7899999999999991</v>
      </c>
      <c r="G30" s="376">
        <v>1.7</v>
      </c>
      <c r="H30" s="376">
        <v>4.3</v>
      </c>
      <c r="I30" s="376">
        <v>2.2000000000000002</v>
      </c>
      <c r="J30" s="376">
        <v>2.5658000000000003</v>
      </c>
      <c r="K30" s="376">
        <v>4.63</v>
      </c>
      <c r="L30" s="376">
        <v>0.3</v>
      </c>
      <c r="M30" s="376">
        <v>0.13</v>
      </c>
      <c r="N30" s="376">
        <v>0</v>
      </c>
      <c r="O30" s="376">
        <v>2.16</v>
      </c>
      <c r="P30" s="376">
        <v>1.6</v>
      </c>
      <c r="Q30" s="376">
        <v>3</v>
      </c>
      <c r="R30" s="376">
        <v>0.11</v>
      </c>
      <c r="S30" s="376">
        <v>5.12</v>
      </c>
      <c r="T30" s="553">
        <v>1.5899999999999999</v>
      </c>
      <c r="U30" s="553">
        <v>19.32</v>
      </c>
    </row>
    <row r="31" spans="1:21" s="365" customFormat="1" ht="39.6" x14ac:dyDescent="0.3">
      <c r="A31" s="68" t="s">
        <v>282</v>
      </c>
      <c r="B31" s="69" t="s">
        <v>283</v>
      </c>
      <c r="C31" s="68" t="s">
        <v>284</v>
      </c>
      <c r="D31" s="542">
        <f>SUM(E31:U31)</f>
        <v>1.08</v>
      </c>
      <c r="E31" s="543">
        <v>0.59</v>
      </c>
      <c r="F31" s="543">
        <v>0</v>
      </c>
      <c r="G31" s="543">
        <v>0</v>
      </c>
      <c r="H31" s="544">
        <v>0</v>
      </c>
      <c r="I31" s="544">
        <v>0</v>
      </c>
      <c r="J31" s="544">
        <v>0</v>
      </c>
      <c r="K31" s="544">
        <v>0</v>
      </c>
      <c r="L31" s="544">
        <v>0.27</v>
      </c>
      <c r="M31" s="543">
        <v>0</v>
      </c>
      <c r="N31" s="543">
        <v>0</v>
      </c>
      <c r="O31" s="544">
        <v>0</v>
      </c>
      <c r="P31" s="543">
        <v>0</v>
      </c>
      <c r="Q31" s="544">
        <v>0.22</v>
      </c>
      <c r="R31" s="543">
        <v>0</v>
      </c>
      <c r="S31" s="543">
        <v>0</v>
      </c>
      <c r="T31" s="544">
        <v>0</v>
      </c>
      <c r="U31" s="543">
        <v>0</v>
      </c>
    </row>
    <row r="32" spans="1:21" s="365" customFormat="1" ht="39.6" x14ac:dyDescent="0.3">
      <c r="A32" s="68" t="s">
        <v>285</v>
      </c>
      <c r="B32" s="69" t="s">
        <v>286</v>
      </c>
      <c r="C32" s="68" t="s">
        <v>284</v>
      </c>
      <c r="D32" s="542">
        <f t="shared" ref="D32:D33" si="1">SUM(E32:U32)</f>
        <v>0</v>
      </c>
      <c r="E32" s="543"/>
      <c r="F32" s="543"/>
      <c r="G32" s="543"/>
      <c r="H32" s="544"/>
      <c r="I32" s="544"/>
      <c r="J32" s="544"/>
      <c r="K32" s="544"/>
      <c r="L32" s="544"/>
      <c r="M32" s="544"/>
      <c r="N32" s="544"/>
      <c r="O32" s="544"/>
      <c r="P32" s="544"/>
      <c r="Q32" s="544"/>
      <c r="R32" s="550"/>
      <c r="S32" s="550"/>
      <c r="T32" s="550"/>
      <c r="U32" s="550"/>
    </row>
    <row r="33" spans="1:21" s="365" customFormat="1" ht="39.6" x14ac:dyDescent="0.3">
      <c r="A33" s="68" t="s">
        <v>287</v>
      </c>
      <c r="B33" s="69" t="s">
        <v>288</v>
      </c>
      <c r="C33" s="68" t="s">
        <v>289</v>
      </c>
      <c r="D33" s="542">
        <f t="shared" si="1"/>
        <v>6.75</v>
      </c>
      <c r="E33" s="543">
        <v>0</v>
      </c>
      <c r="F33" s="543">
        <v>0</v>
      </c>
      <c r="G33" s="543">
        <v>0</v>
      </c>
      <c r="H33" s="544">
        <v>0</v>
      </c>
      <c r="I33" s="544">
        <v>0</v>
      </c>
      <c r="J33" s="544">
        <v>0</v>
      </c>
      <c r="K33" s="544">
        <v>0</v>
      </c>
      <c r="L33" s="543">
        <v>0</v>
      </c>
      <c r="M33" s="544">
        <v>6.75</v>
      </c>
      <c r="N33" s="543">
        <v>0</v>
      </c>
      <c r="O33" s="543">
        <v>0</v>
      </c>
      <c r="P33" s="544">
        <v>0</v>
      </c>
      <c r="Q33" s="544">
        <v>0</v>
      </c>
      <c r="R33" s="544">
        <v>0</v>
      </c>
      <c r="S33" s="544">
        <v>0</v>
      </c>
      <c r="T33" s="543">
        <v>0</v>
      </c>
      <c r="U33" s="543">
        <v>0</v>
      </c>
    </row>
    <row r="34" spans="1:21" s="381" customFormat="1" ht="13.2" x14ac:dyDescent="0.3">
      <c r="A34" s="611" t="s">
        <v>290</v>
      </c>
      <c r="B34" s="611"/>
      <c r="C34" s="611"/>
      <c r="D34" s="611"/>
      <c r="E34" s="611"/>
      <c r="F34" s="611"/>
      <c r="G34" s="611"/>
    </row>
    <row r="35" spans="1:21" s="365" customFormat="1" ht="13.2" x14ac:dyDescent="0.3">
      <c r="A35" s="382"/>
      <c r="B35" s="612" t="s">
        <v>291</v>
      </c>
      <c r="C35" s="612"/>
      <c r="D35" s="612"/>
      <c r="E35" s="612"/>
      <c r="F35" s="612"/>
      <c r="G35" s="612"/>
    </row>
    <row r="36" spans="1:21" s="381" customFormat="1" ht="13.2" x14ac:dyDescent="0.3">
      <c r="A36" s="383"/>
      <c r="B36" s="613" t="s">
        <v>292</v>
      </c>
      <c r="C36" s="613"/>
      <c r="D36" s="613"/>
      <c r="E36" s="613"/>
      <c r="F36" s="613"/>
      <c r="G36" s="613"/>
    </row>
    <row r="37" spans="1:21" s="381" customFormat="1" ht="13.2" x14ac:dyDescent="0.3">
      <c r="A37" s="383"/>
      <c r="B37" s="613" t="s">
        <v>293</v>
      </c>
      <c r="C37" s="613"/>
      <c r="D37" s="613"/>
      <c r="E37" s="613"/>
      <c r="F37" s="613"/>
      <c r="G37" s="613"/>
    </row>
    <row r="38" spans="1:21" s="77" customFormat="1" x14ac:dyDescent="0.3">
      <c r="A38" s="79"/>
      <c r="B38" s="610"/>
      <c r="C38" s="610"/>
      <c r="D38" s="610"/>
      <c r="E38" s="610"/>
      <c r="F38" s="610"/>
      <c r="G38" s="610"/>
    </row>
    <row r="39" spans="1:21" s="77" customFormat="1" x14ac:dyDescent="0.3">
      <c r="A39" s="79"/>
      <c r="B39" s="609"/>
      <c r="C39" s="609"/>
      <c r="D39" s="609"/>
      <c r="E39" s="609"/>
      <c r="F39" s="609"/>
      <c r="G39" s="609"/>
    </row>
    <row r="40" spans="1:21" x14ac:dyDescent="0.3">
      <c r="B40" s="609"/>
      <c r="C40" s="609"/>
      <c r="D40" s="609"/>
      <c r="E40" s="609"/>
      <c r="F40" s="609"/>
      <c r="G40" s="609"/>
    </row>
    <row r="41" spans="1:21" x14ac:dyDescent="0.3">
      <c r="B41" s="610"/>
      <c r="C41" s="610"/>
      <c r="D41" s="610"/>
      <c r="E41" s="610"/>
      <c r="F41" s="610"/>
      <c r="G41" s="610"/>
    </row>
  </sheetData>
  <mergeCells count="16">
    <mergeCell ref="E4:U4"/>
    <mergeCell ref="A2:U2"/>
    <mergeCell ref="A3:U3"/>
    <mergeCell ref="B40:G40"/>
    <mergeCell ref="B41:G41"/>
    <mergeCell ref="A34:G34"/>
    <mergeCell ref="B35:G35"/>
    <mergeCell ref="B36:G36"/>
    <mergeCell ref="B37:G37"/>
    <mergeCell ref="B38:G38"/>
    <mergeCell ref="B39:G39"/>
    <mergeCell ref="A1:B1"/>
    <mergeCell ref="A4:A5"/>
    <mergeCell ref="B4:B5"/>
    <mergeCell ref="C4:C5"/>
    <mergeCell ref="D4:D5"/>
  </mergeCells>
  <pageMargins left="0.7" right="0.2" top="0.47" bottom="0.2" header="0.2" footer="0.2"/>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workbookViewId="0">
      <selection activeCell="D17" sqref="D17"/>
    </sheetView>
  </sheetViews>
  <sheetFormatPr defaultColWidth="7.88671875" defaultRowHeight="13.2" x14ac:dyDescent="0.25"/>
  <cols>
    <col min="1" max="1" width="8.44140625" style="1" customWidth="1"/>
    <col min="2" max="2" width="38.88671875" style="1" customWidth="1"/>
    <col min="3" max="3" width="10" style="60" customWidth="1"/>
    <col min="4" max="4" width="11.6640625" style="1" customWidth="1"/>
    <col min="5" max="5" width="12.33203125" style="1" customWidth="1"/>
    <col min="6" max="6" width="11.6640625" style="1" customWidth="1"/>
    <col min="7" max="7" width="9.77734375" style="1" customWidth="1"/>
    <col min="8" max="9" width="8.21875" style="1" customWidth="1"/>
    <col min="10" max="10" width="10.33203125" style="1" customWidth="1"/>
    <col min="11" max="12" width="11.77734375" style="1" customWidth="1"/>
    <col min="13" max="13" width="11.33203125" style="1" customWidth="1"/>
    <col min="14" max="14" width="8.6640625" style="1" customWidth="1"/>
    <col min="15" max="15" width="11.44140625" style="1" customWidth="1"/>
    <col min="16" max="16" width="15.5546875" style="1" customWidth="1"/>
    <col min="17" max="17" width="12" style="1" customWidth="1"/>
    <col min="18" max="18" width="11.21875" style="1" bestFit="1" customWidth="1"/>
    <col min="19" max="19" width="11.88671875" style="1" bestFit="1" customWidth="1"/>
    <col min="20" max="20" width="11" style="1" bestFit="1" customWidth="1"/>
    <col min="21" max="21" width="9.44140625" style="1" bestFit="1" customWidth="1"/>
    <col min="22" max="16384" width="7.88671875" style="1"/>
  </cols>
  <sheetData>
    <row r="1" spans="1:21" ht="15.6" x14ac:dyDescent="0.3">
      <c r="A1" s="49" t="s">
        <v>9</v>
      </c>
      <c r="B1" s="50"/>
      <c r="C1" s="51"/>
      <c r="D1" s="51"/>
      <c r="E1" s="51"/>
      <c r="F1" s="51"/>
      <c r="G1" s="50"/>
    </row>
    <row r="2" spans="1:21" ht="15.6" customHeight="1" x14ac:dyDescent="0.25">
      <c r="A2" s="594" t="s">
        <v>356</v>
      </c>
      <c r="B2" s="594"/>
      <c r="C2" s="594"/>
      <c r="D2" s="594"/>
      <c r="E2" s="594"/>
      <c r="F2" s="594"/>
      <c r="G2" s="594"/>
      <c r="H2" s="594"/>
      <c r="I2" s="594"/>
      <c r="J2" s="594"/>
      <c r="K2" s="594"/>
      <c r="L2" s="594"/>
      <c r="M2" s="594"/>
      <c r="N2" s="594"/>
      <c r="O2" s="594"/>
      <c r="P2" s="594"/>
      <c r="Q2" s="594"/>
      <c r="R2" s="594"/>
      <c r="S2" s="594"/>
      <c r="T2" s="594"/>
      <c r="U2" s="594"/>
    </row>
    <row r="3" spans="1:21" customFormat="1" ht="15.6" hidden="1" x14ac:dyDescent="0.3">
      <c r="A3" s="614"/>
      <c r="B3" s="614"/>
      <c r="C3" s="614"/>
      <c r="D3" s="614"/>
      <c r="E3" s="614"/>
      <c r="F3" s="614"/>
      <c r="G3" s="614"/>
    </row>
    <row r="4" spans="1:21" ht="15.6" x14ac:dyDescent="0.25">
      <c r="A4" s="598" t="s">
        <v>204</v>
      </c>
      <c r="B4" s="598"/>
      <c r="C4" s="598"/>
      <c r="D4" s="598"/>
      <c r="E4" s="598"/>
      <c r="F4" s="598"/>
      <c r="G4" s="598"/>
      <c r="H4" s="598"/>
      <c r="I4" s="598"/>
      <c r="J4" s="598"/>
      <c r="K4" s="598"/>
      <c r="L4" s="598"/>
      <c r="M4" s="598"/>
      <c r="N4" s="598"/>
      <c r="O4" s="598"/>
      <c r="P4" s="598"/>
      <c r="Q4" s="598"/>
      <c r="R4" s="598"/>
      <c r="S4" s="598"/>
      <c r="T4" s="598"/>
      <c r="U4" s="598"/>
    </row>
    <row r="5" spans="1:21" ht="26.4" customHeight="1" x14ac:dyDescent="0.25">
      <c r="A5" s="574" t="s">
        <v>0</v>
      </c>
      <c r="B5" s="574" t="s">
        <v>17</v>
      </c>
      <c r="C5" s="574" t="s">
        <v>18</v>
      </c>
      <c r="D5" s="574" t="s">
        <v>239</v>
      </c>
      <c r="E5" s="573" t="s">
        <v>225</v>
      </c>
      <c r="F5" s="573"/>
      <c r="G5" s="573"/>
      <c r="H5" s="573"/>
      <c r="I5" s="573"/>
      <c r="J5" s="573"/>
      <c r="K5" s="573"/>
      <c r="L5" s="573"/>
      <c r="M5" s="573"/>
      <c r="N5" s="573"/>
      <c r="O5" s="573"/>
      <c r="P5" s="573"/>
      <c r="Q5" s="573"/>
      <c r="R5" s="478"/>
      <c r="S5" s="478"/>
      <c r="T5" s="478"/>
      <c r="U5" s="478"/>
    </row>
    <row r="6" spans="1:21" ht="44.4" customHeight="1" x14ac:dyDescent="0.25">
      <c r="A6" s="574"/>
      <c r="B6" s="574"/>
      <c r="C6" s="574"/>
      <c r="D6" s="574"/>
      <c r="E6" s="22" t="s">
        <v>333</v>
      </c>
      <c r="F6" s="22" t="s">
        <v>334</v>
      </c>
      <c r="G6" s="22" t="s">
        <v>335</v>
      </c>
      <c r="H6" s="22" t="s">
        <v>336</v>
      </c>
      <c r="I6" s="22" t="s">
        <v>337</v>
      </c>
      <c r="J6" s="22" t="s">
        <v>338</v>
      </c>
      <c r="K6" s="22" t="s">
        <v>339</v>
      </c>
      <c r="L6" s="22" t="s">
        <v>340</v>
      </c>
      <c r="M6" s="22" t="s">
        <v>341</v>
      </c>
      <c r="N6" s="22" t="s">
        <v>342</v>
      </c>
      <c r="O6" s="22" t="s">
        <v>343</v>
      </c>
      <c r="P6" s="22" t="s">
        <v>344</v>
      </c>
      <c r="Q6" s="22" t="s">
        <v>345</v>
      </c>
      <c r="R6" s="352" t="s">
        <v>346</v>
      </c>
      <c r="S6" s="352" t="s">
        <v>347</v>
      </c>
      <c r="T6" s="352" t="s">
        <v>348</v>
      </c>
      <c r="U6" s="352" t="s">
        <v>349</v>
      </c>
    </row>
    <row r="7" spans="1:21" s="12" customFormat="1" ht="34.950000000000003" customHeight="1" x14ac:dyDescent="0.3">
      <c r="A7" s="54" t="s">
        <v>226</v>
      </c>
      <c r="B7" s="54" t="s">
        <v>227</v>
      </c>
      <c r="C7" s="54" t="s">
        <v>228</v>
      </c>
      <c r="D7" s="55" t="s">
        <v>954</v>
      </c>
      <c r="E7" s="56" t="s">
        <v>230</v>
      </c>
      <c r="F7" s="56" t="s">
        <v>231</v>
      </c>
      <c r="G7" s="56" t="s">
        <v>232</v>
      </c>
      <c r="H7" s="48">
        <v>-8</v>
      </c>
      <c r="I7" s="48">
        <v>-9</v>
      </c>
      <c r="J7" s="48">
        <v>-10</v>
      </c>
      <c r="K7" s="48">
        <v>-11</v>
      </c>
      <c r="L7" s="48">
        <v>-12</v>
      </c>
      <c r="M7" s="48">
        <v>-13</v>
      </c>
      <c r="N7" s="48">
        <v>-14</v>
      </c>
      <c r="O7" s="48">
        <v>-15</v>
      </c>
      <c r="P7" s="48">
        <v>-16</v>
      </c>
      <c r="Q7" s="48">
        <v>-17</v>
      </c>
      <c r="R7" s="48">
        <v>-18</v>
      </c>
      <c r="S7" s="48">
        <v>-19</v>
      </c>
      <c r="T7" s="48">
        <v>-20</v>
      </c>
      <c r="U7" s="48">
        <v>-21</v>
      </c>
    </row>
    <row r="8" spans="1:21" s="13" customFormat="1" ht="34.950000000000003" customHeight="1" x14ac:dyDescent="0.3">
      <c r="A8" s="80">
        <v>1</v>
      </c>
      <c r="B8" s="80" t="s">
        <v>25</v>
      </c>
      <c r="C8" s="111" t="s">
        <v>26</v>
      </c>
      <c r="D8" s="82"/>
      <c r="E8" s="83"/>
      <c r="F8" s="82"/>
      <c r="G8" s="354"/>
      <c r="H8" s="58"/>
      <c r="I8" s="58"/>
      <c r="J8" s="58"/>
      <c r="K8" s="58"/>
      <c r="L8" s="58"/>
      <c r="M8" s="58"/>
      <c r="N8" s="58"/>
      <c r="O8" s="58"/>
      <c r="P8" s="58"/>
      <c r="Q8" s="58"/>
      <c r="R8" s="479"/>
      <c r="S8" s="479"/>
      <c r="T8" s="479"/>
      <c r="U8" s="479"/>
    </row>
    <row r="9" spans="1:21" s="12" customFormat="1" ht="34.950000000000003" customHeight="1" x14ac:dyDescent="0.3">
      <c r="A9" s="80">
        <v>2</v>
      </c>
      <c r="B9" s="80" t="s">
        <v>248</v>
      </c>
      <c r="C9" s="111" t="s">
        <v>41</v>
      </c>
      <c r="D9" s="82"/>
      <c r="E9" s="83"/>
      <c r="F9" s="82"/>
      <c r="G9" s="354"/>
      <c r="H9" s="58"/>
      <c r="I9" s="58"/>
      <c r="J9" s="58"/>
      <c r="K9" s="58"/>
      <c r="L9" s="58"/>
      <c r="M9" s="58"/>
      <c r="N9" s="58"/>
      <c r="O9" s="58"/>
      <c r="P9" s="58"/>
      <c r="Q9" s="58"/>
      <c r="R9" s="480"/>
      <c r="S9" s="480"/>
      <c r="T9" s="480"/>
      <c r="U9" s="480"/>
    </row>
    <row r="10" spans="1:21" s="12" customFormat="1" ht="34.950000000000003" customHeight="1" x14ac:dyDescent="0.3">
      <c r="A10" s="80">
        <v>3</v>
      </c>
      <c r="B10" s="80" t="s">
        <v>250</v>
      </c>
      <c r="C10" s="111" t="s">
        <v>44</v>
      </c>
      <c r="D10" s="82"/>
      <c r="E10" s="83"/>
      <c r="F10" s="82"/>
      <c r="G10" s="354"/>
      <c r="H10" s="58"/>
      <c r="I10" s="58"/>
      <c r="J10" s="58"/>
      <c r="K10" s="58"/>
      <c r="L10" s="58"/>
      <c r="M10" s="58"/>
      <c r="N10" s="58"/>
      <c r="O10" s="58"/>
      <c r="P10" s="58"/>
      <c r="Q10" s="58"/>
      <c r="R10" s="480"/>
      <c r="S10" s="480"/>
      <c r="T10" s="480"/>
      <c r="U10" s="480"/>
    </row>
    <row r="11" spans="1:21" s="12" customFormat="1" ht="34.950000000000003" customHeight="1" x14ac:dyDescent="0.3">
      <c r="A11" s="80">
        <v>4</v>
      </c>
      <c r="B11" s="80" t="s">
        <v>294</v>
      </c>
      <c r="C11" s="111" t="s">
        <v>295</v>
      </c>
      <c r="D11" s="82"/>
      <c r="E11" s="83"/>
      <c r="F11" s="82"/>
      <c r="G11" s="354"/>
      <c r="H11" s="58"/>
      <c r="I11" s="58"/>
      <c r="J11" s="58"/>
      <c r="K11" s="58"/>
      <c r="L11" s="58"/>
      <c r="M11" s="58"/>
      <c r="N11" s="58"/>
      <c r="O11" s="58"/>
      <c r="P11" s="58"/>
      <c r="Q11" s="58"/>
      <c r="R11" s="480"/>
      <c r="S11" s="480"/>
      <c r="T11" s="480"/>
      <c r="U11" s="480"/>
    </row>
  </sheetData>
  <mergeCells count="8">
    <mergeCell ref="A2:U2"/>
    <mergeCell ref="A4:U4"/>
    <mergeCell ref="A3:G3"/>
    <mergeCell ref="A5:A6"/>
    <mergeCell ref="B5:B6"/>
    <mergeCell ref="C5:C6"/>
    <mergeCell ref="D5:D6"/>
    <mergeCell ref="E5:Q5"/>
  </mergeCells>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PL03</vt:lpstr>
      <vt:lpstr>CH01</vt:lpstr>
      <vt:lpstr>CH02</vt:lpstr>
      <vt:lpstr>CH03</vt:lpstr>
      <vt:lpstr>CH05</vt:lpstr>
      <vt:lpstr>CH06</vt:lpstr>
      <vt:lpstr>CH07</vt:lpstr>
      <vt:lpstr>CH08</vt:lpstr>
      <vt:lpstr>CH10</vt:lpstr>
      <vt:lpstr>CH11</vt:lpstr>
      <vt:lpstr>CH12</vt:lpstr>
      <vt:lpstr>CH13</vt:lpstr>
      <vt:lpstr>CH14</vt:lpstr>
      <vt:lpstr>CH16</vt:lpstr>
      <vt:lpstr>Sheet1</vt:lpstr>
      <vt:lpstr>CH22</vt:lpstr>
      <vt:lpstr>PBDanh muc</vt:lpstr>
      <vt:lpstr>Đất công</vt:lpstr>
      <vt:lpstr>'CH01'!Print_Area</vt:lpstr>
      <vt:lpstr>'CH02'!Print_Area</vt:lpstr>
      <vt:lpstr>'CH05'!Print_Area</vt:lpstr>
      <vt:lpstr>'CH11'!Print_Area</vt:lpstr>
      <vt:lpstr>'CH14'!Print_Area</vt:lpstr>
      <vt:lpstr>'CH22'!Print_Area</vt:lpstr>
      <vt:lpstr>'Đất công'!Print_Area</vt:lpstr>
      <vt:lpstr>'PL03'!Print_Area</vt:lpstr>
      <vt:lpstr>'Đất công'!Print_Titles</vt:lpstr>
      <vt:lpstr>'PBDanh muc'!Print_Titles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2025-03-24T03:28:01Z</cp:lastPrinted>
  <dcterms:created xsi:type="dcterms:W3CDTF">2025-02-22T08:54:48Z</dcterms:created>
  <dcterms:modified xsi:type="dcterms:W3CDTF">2025-03-24T03:28:12Z</dcterms:modified>
</cp:coreProperties>
</file>